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40" yWindow="690" windowWidth="5580" windowHeight="5010" activeTab="0"/>
  </bookViews>
  <sheets>
    <sheet name="33A21604" sheetId="1" r:id="rId1"/>
  </sheets>
  <definedNames>
    <definedName name="\c">'33A21604'!#REF!</definedName>
    <definedName name="\x">#REF!</definedName>
    <definedName name="\z">#REF!</definedName>
    <definedName name="_Regression_Int" localSheetId="0" hidden="1">1</definedName>
    <definedName name="_xlnm.Print_Area" localSheetId="0">'33A21604'!$A$1:$R$78</definedName>
    <definedName name="Print_Area_MI" localSheetId="0">'33A21604'!$A$1:$I$78</definedName>
    <definedName name="X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<sst xmlns="http://schemas.openxmlformats.org/spreadsheetml/2006/main" count="318" uniqueCount="129">
  <si>
    <t xml:space="preserve"> </t>
  </si>
  <si>
    <t>Schools for General Education</t>
  </si>
  <si>
    <t xml:space="preserve">     Nursery (Pre-</t>
  </si>
  <si>
    <t xml:space="preserve">         Primary </t>
  </si>
  <si>
    <t xml:space="preserve">        Middle </t>
  </si>
  <si>
    <t>High/Higher Secondary</t>
  </si>
  <si>
    <t xml:space="preserve"> Year/State/</t>
  </si>
  <si>
    <t xml:space="preserve">  Primary/Pre-Basic)</t>
  </si>
  <si>
    <t xml:space="preserve">        (I to V)</t>
  </si>
  <si>
    <t xml:space="preserve">     (VI to VIII)</t>
  </si>
  <si>
    <t xml:space="preserve">     (IX-XII) (1)</t>
  </si>
  <si>
    <t xml:space="preserve"> Union Territory</t>
  </si>
  <si>
    <t xml:space="preserve">  Total</t>
  </si>
  <si>
    <t xml:space="preserve">  Women</t>
  </si>
  <si>
    <t xml:space="preserve">      1</t>
  </si>
  <si>
    <t xml:space="preserve"> 1990-91</t>
  </si>
  <si>
    <t xml:space="preserve"> 1991-92</t>
  </si>
  <si>
    <t xml:space="preserve"> 1992-93</t>
  </si>
  <si>
    <t xml:space="preserve"> 1993-94</t>
  </si>
  <si>
    <t>State:</t>
  </si>
  <si>
    <t xml:space="preserve"> Andhra Pradesh</t>
  </si>
  <si>
    <t xml:space="preserve"> Arunachal Pradesh</t>
  </si>
  <si>
    <t xml:space="preserve"> Assam</t>
  </si>
  <si>
    <t xml:space="preserve"> Bihar</t>
  </si>
  <si>
    <t>-</t>
  </si>
  <si>
    <t xml:space="preserve"> Goa</t>
  </si>
  <si>
    <t xml:space="preserve"> Gujarat</t>
  </si>
  <si>
    <t xml:space="preserve"> Haryana</t>
  </si>
  <si>
    <t xml:space="preserve"> Himachal Pradesh</t>
  </si>
  <si>
    <t xml:space="preserve"> Jammu &amp; Kashmir</t>
  </si>
  <si>
    <t xml:space="preserve"> Karnataka</t>
  </si>
  <si>
    <t xml:space="preserve"> Kerala</t>
  </si>
  <si>
    <t xml:space="preserve"> Madhya Pradesh</t>
  </si>
  <si>
    <t xml:space="preserve"> Maharashtra</t>
  </si>
  <si>
    <t xml:space="preserve"> Manipur</t>
  </si>
  <si>
    <t xml:space="preserve"> Meghalaya</t>
  </si>
  <si>
    <t xml:space="preserve"> Mizoram</t>
  </si>
  <si>
    <t xml:space="preserve"> Nagaland</t>
  </si>
  <si>
    <t xml:space="preserve"> Orissa</t>
  </si>
  <si>
    <t xml:space="preserve"> Punjab</t>
  </si>
  <si>
    <t xml:space="preserve"> Rajasthan</t>
  </si>
  <si>
    <t xml:space="preserve"> Sikkim</t>
  </si>
  <si>
    <t xml:space="preserve"> Tamil Nadu</t>
  </si>
  <si>
    <t xml:space="preserve"> Tripura</t>
  </si>
  <si>
    <t xml:space="preserve"> Uttar Pradesh</t>
  </si>
  <si>
    <t xml:space="preserve"> West Bengal</t>
  </si>
  <si>
    <t>Union Territory:</t>
  </si>
  <si>
    <t xml:space="preserve"> A &amp; N Islands</t>
  </si>
  <si>
    <t xml:space="preserve"> Chandigarh</t>
  </si>
  <si>
    <t xml:space="preserve"> D &amp; N Haveli</t>
  </si>
  <si>
    <t xml:space="preserve"> Daman &amp; Diu</t>
  </si>
  <si>
    <t xml:space="preserve"> Delhi</t>
  </si>
  <si>
    <t xml:space="preserve"> Lakshadweep</t>
  </si>
  <si>
    <t xml:space="preserve"> Pondicherry</t>
  </si>
  <si>
    <t xml:space="preserve"> (1) Includes  Higher Secondary  Schools (10+2 pattern), Intermediate/  Pre-Degree/ Junior Colleges (Old </t>
  </si>
  <si>
    <t xml:space="preserve">     pattern) and Post Basic Schools.</t>
  </si>
  <si>
    <t xml:space="preserve">    Schools for </t>
  </si>
  <si>
    <t xml:space="preserve">    Vocational</t>
  </si>
  <si>
    <t xml:space="preserve">    Special</t>
  </si>
  <si>
    <t xml:space="preserve">   Schools for other</t>
  </si>
  <si>
    <t xml:space="preserve">  Total in all recognised</t>
  </si>
  <si>
    <t xml:space="preserve">    &amp; Professional</t>
  </si>
  <si>
    <t xml:space="preserve">    Education</t>
  </si>
  <si>
    <t xml:space="preserve">        Education</t>
  </si>
  <si>
    <t xml:space="preserve">  Institutions</t>
  </si>
  <si>
    <t xml:space="preserve">    Education (2)</t>
  </si>
  <si>
    <t xml:space="preserve">      (3)</t>
  </si>
  <si>
    <t xml:space="preserve">           (4) </t>
  </si>
  <si>
    <t xml:space="preserve">  (General and Technical)</t>
  </si>
  <si>
    <t>EDUCATION</t>
  </si>
  <si>
    <t xml:space="preserve"> (By Stage of Instruction)</t>
  </si>
  <si>
    <t xml:space="preserve">  Source: Department of Education, Ministry of Human Resource Development.</t>
  </si>
  <si>
    <t xml:space="preserve"> (2) Vocational and profession education include institutions imparting instructions in Diploma/ Certificate Courses at School level</t>
  </si>
  <si>
    <t xml:space="preserve">       Agriculture/Forestry, Medicine(Nursing &amp; Midwifery),Teachers' Training, Industrial(Arts &amp;Scraft), Music and Fine Arts.</t>
  </si>
  <si>
    <t xml:space="preserve"> (3) Special  education include  institutions imparting  instructions in Diploma/ Certificate Courses at School level for handicapped </t>
  </si>
  <si>
    <t xml:space="preserve">       and reformatory/certified.</t>
  </si>
  <si>
    <t xml:space="preserve"> (4) Others include Oriental Studies,Social Adult Edu. &amp; other institutions imparting instructions  in Dip./Cert. Courses at School level.</t>
  </si>
  <si>
    <t xml:space="preserve"> 1994-95</t>
  </si>
  <si>
    <t xml:space="preserve"> 1995-96</t>
  </si>
  <si>
    <t xml:space="preserve"> 1996-97</t>
  </si>
  <si>
    <t xml:space="preserve"> 1997-98</t>
  </si>
  <si>
    <t xml:space="preserve"> Chattisgarh</t>
  </si>
  <si>
    <t xml:space="preserve"> Jharkhand</t>
  </si>
  <si>
    <t xml:space="preserve"> Uttaranchal</t>
  </si>
  <si>
    <t xml:space="preserve"> 131395</t>
  </si>
  <si>
    <t xml:space="preserve"> 123818</t>
  </si>
  <si>
    <t xml:space="preserve"> 133413</t>
  </si>
  <si>
    <t xml:space="preserve"> 148132</t>
  </si>
  <si>
    <t xml:space="preserve"> 139909</t>
  </si>
  <si>
    <t xml:space="preserve"> 162185</t>
  </si>
  <si>
    <t xml:space="preserve"> 224559</t>
  </si>
  <si>
    <t xml:space="preserve"> 45226</t>
  </si>
  <si>
    <t xml:space="preserve"> 44215</t>
  </si>
  <si>
    <t xml:space="preserve"> 45500</t>
  </si>
  <si>
    <t xml:space="preserve"> 45512</t>
  </si>
  <si>
    <t xml:space="preserve"> 41391</t>
  </si>
  <si>
    <t xml:space="preserve"> 42199</t>
  </si>
  <si>
    <t xml:space="preserve"> 71345</t>
  </si>
  <si>
    <t xml:space="preserve"> 9803</t>
  </si>
  <si>
    <t xml:space="preserve"> 10721</t>
  </si>
  <si>
    <t xml:space="preserve"> 10893</t>
  </si>
  <si>
    <t xml:space="preserve"> 12529</t>
  </si>
  <si>
    <t xml:space="preserve"> 13059</t>
  </si>
  <si>
    <t xml:space="preserve"> 11111</t>
  </si>
  <si>
    <t xml:space="preserve"> 13316</t>
  </si>
  <si>
    <t xml:space="preserve"> 7320572</t>
  </si>
  <si>
    <t xml:space="preserve"> 6108482</t>
  </si>
  <si>
    <t xml:space="preserve"> 4325168</t>
  </si>
  <si>
    <t xml:space="preserve"> 11279544</t>
  </si>
  <si>
    <t xml:space="preserve"> 9161661</t>
  </si>
  <si>
    <t xml:space="preserve"> 13408177</t>
  </si>
  <si>
    <t xml:space="preserve"> 6583313</t>
  </si>
  <si>
    <t xml:space="preserve">       ____________________</t>
  </si>
  <si>
    <t xml:space="preserve">         ____________________</t>
  </si>
  <si>
    <t xml:space="preserve">        ____________________</t>
  </si>
  <si>
    <t xml:space="preserve">          ____________________</t>
  </si>
  <si>
    <t xml:space="preserve">            ____________________</t>
  </si>
  <si>
    <t xml:space="preserve"> 1997-99</t>
  </si>
  <si>
    <t xml:space="preserve"> 1997-100</t>
  </si>
  <si>
    <t xml:space="preserve"> 2002-03</t>
  </si>
  <si>
    <t xml:space="preserve"> 2003-04</t>
  </si>
  <si>
    <t>Chattisgarh</t>
  </si>
  <si>
    <t>Jhakhand</t>
  </si>
  <si>
    <t>Uttaranchal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</si>
  <si>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</si>
  <si>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..</t>
  </si>
  <si>
    <t xml:space="preserve"> 2004-05</t>
  </si>
  <si>
    <t xml:space="preserve"> Table 31.4-NUMBER OF SCHOLARS BY COURSES AND STAGES IN RECOGNISED INSTITUTIONS</t>
  </si>
  <si>
    <t xml:space="preserve"> Table 31.4-NUMBER OF SCHOLARS BY COURSES AND STAGES IN RECOGNISED INSTITUTIONS-concld.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</si>
</sst>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#,##0;[Red]#,##0"/>
    <numFmt numFmtId="166" formatCode="0_);[Red]\(0\)"/>
  </numFmts>
  <fonts count="11">
    <font>
      <sz val="10"/>
      <name val="Courier"/>
      <family val="0"/>
    </font>
    <font>
      <sz val="10"/>
      <name val="Arial"/>
      <family val="0"/>
    </font>
    <font>
      <u val="single"/>
      <sz val="7.5"/>
      <color indexed="12"/>
      <name val="Courier"/>
      <family val="0"/>
    </font>
    <font>
      <u val="single"/>
      <sz val="7.5"/>
      <color indexed="36"/>
      <name val="Courie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</cellStyleXfs>
  <cellXfs count="75">
    <xf numFmtId="37" fontId="0" fillId="0" borderId="0" xfId="0" applyAlignment="1">
      <alignment/>
    </xf>
    <xf numFmtId="37" fontId="7" fillId="0" borderId="1" xfId="0" applyFont="1" applyBorder="1" applyAlignment="1" applyProtection="1">
      <alignment horizontal="center"/>
      <protection/>
    </xf>
    <xf numFmtId="37" fontId="4" fillId="0" borderId="1" xfId="0" applyFont="1" applyBorder="1" applyAlignment="1">
      <alignment horizontal="center"/>
    </xf>
    <xf numFmtId="37" fontId="6" fillId="0" borderId="1" xfId="0" applyFont="1" applyBorder="1" applyAlignment="1" applyProtection="1">
      <alignment horizontal="center"/>
      <protection/>
    </xf>
    <xf numFmtId="37" fontId="4" fillId="0" borderId="0" xfId="0" applyFont="1" applyAlignment="1">
      <alignment/>
    </xf>
    <xf numFmtId="37" fontId="4" fillId="0" borderId="0" xfId="0" applyFont="1" applyAlignment="1" applyProtection="1">
      <alignment horizontal="right"/>
      <protection/>
    </xf>
    <xf numFmtId="37" fontId="6" fillId="0" borderId="0" xfId="0" applyFont="1" applyAlignment="1" applyProtection="1">
      <alignment horizontal="center"/>
      <protection/>
    </xf>
    <xf numFmtId="37" fontId="7" fillId="0" borderId="0" xfId="0" applyFont="1" applyAlignment="1" applyProtection="1">
      <alignment horizontal="center"/>
      <protection/>
    </xf>
    <xf numFmtId="37" fontId="4" fillId="0" borderId="2" xfId="0" applyFont="1" applyBorder="1" applyAlignment="1" applyProtection="1">
      <alignment horizontal="left"/>
      <protection/>
    </xf>
    <xf numFmtId="37" fontId="4" fillId="0" borderId="2" xfId="0" applyFont="1" applyBorder="1" applyAlignment="1">
      <alignment/>
    </xf>
    <xf numFmtId="37" fontId="8" fillId="0" borderId="1" xfId="0" applyFont="1" applyBorder="1" applyAlignment="1">
      <alignment/>
    </xf>
    <xf numFmtId="37" fontId="4" fillId="0" borderId="2" xfId="0" applyFont="1" applyBorder="1" applyAlignment="1" applyProtection="1">
      <alignment horizontal="center"/>
      <protection/>
    </xf>
    <xf numFmtId="37" fontId="4" fillId="0" borderId="0" xfId="0" applyFont="1" applyAlignment="1">
      <alignment horizontal="center"/>
    </xf>
    <xf numFmtId="37" fontId="8" fillId="0" borderId="0" xfId="0" applyFont="1" applyAlignment="1">
      <alignment/>
    </xf>
    <xf numFmtId="37" fontId="7" fillId="0" borderId="0" xfId="0" applyFont="1" applyAlignment="1">
      <alignment/>
    </xf>
    <xf numFmtId="37" fontId="7" fillId="0" borderId="0" xfId="0" applyFont="1" applyAlignment="1" applyProtection="1">
      <alignment horizontal="left"/>
      <protection/>
    </xf>
    <xf numFmtId="37" fontId="7" fillId="0" borderId="0" xfId="0" applyFont="1" applyAlignment="1">
      <alignment/>
    </xf>
    <xf numFmtId="37" fontId="7" fillId="0" borderId="0" xfId="0" applyFont="1" applyAlignment="1" applyProtection="1">
      <alignment horizontal="right"/>
      <protection/>
    </xf>
    <xf numFmtId="37" fontId="7" fillId="0" borderId="2" xfId="0" applyFont="1" applyBorder="1" applyAlignment="1" applyProtection="1">
      <alignment horizontal="center"/>
      <protection/>
    </xf>
    <xf numFmtId="37" fontId="7" fillId="0" borderId="2" xfId="0" applyFont="1" applyBorder="1" applyAlignment="1">
      <alignment/>
    </xf>
    <xf numFmtId="37" fontId="7" fillId="0" borderId="0" xfId="0" applyFont="1" applyAlignment="1" applyProtection="1">
      <alignment/>
      <protection/>
    </xf>
    <xf numFmtId="37" fontId="4" fillId="0" borderId="0" xfId="0" applyFont="1" applyAlignment="1" applyProtection="1">
      <alignment horizontal="left"/>
      <protection/>
    </xf>
    <xf numFmtId="164" fontId="4" fillId="0" borderId="0" xfId="0" applyNumberFormat="1" applyFont="1" applyAlignment="1" applyProtection="1">
      <alignment/>
      <protection/>
    </xf>
    <xf numFmtId="164" fontId="4" fillId="0" borderId="0" xfId="0" applyNumberFormat="1" applyFont="1" applyAlignment="1" applyProtection="1">
      <alignment horizontal="right"/>
      <protection/>
    </xf>
    <xf numFmtId="164" fontId="4" fillId="0" borderId="0" xfId="0" applyNumberFormat="1" applyFont="1" applyAlignment="1" applyProtection="1">
      <alignment/>
      <protection/>
    </xf>
    <xf numFmtId="1" fontId="6" fillId="0" borderId="0" xfId="0" applyNumberFormat="1" applyFont="1" applyAlignment="1" applyProtection="1">
      <alignment/>
      <protection/>
    </xf>
    <xf numFmtId="165" fontId="4" fillId="0" borderId="0" xfId="0" applyNumberFormat="1" applyFont="1" applyAlignment="1" applyProtection="1">
      <alignment horizontal="left"/>
      <protection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right"/>
    </xf>
    <xf numFmtId="0" fontId="4" fillId="0" borderId="0" xfId="0" applyNumberFormat="1" applyFont="1" applyAlignment="1" quotePrefix="1">
      <alignment horizontal="right"/>
    </xf>
    <xf numFmtId="1" fontId="4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1" fontId="4" fillId="0" borderId="0" xfId="0" applyNumberFormat="1" applyFont="1" applyAlignment="1" quotePrefix="1">
      <alignment horizontal="right"/>
    </xf>
    <xf numFmtId="166" fontId="4" fillId="0" borderId="0" xfId="0" applyNumberFormat="1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166" fontId="4" fillId="0" borderId="0" xfId="0" applyNumberFormat="1" applyFont="1" applyBorder="1" applyAlignment="1">
      <alignment horizontal="right"/>
    </xf>
    <xf numFmtId="166" fontId="4" fillId="0" borderId="0" xfId="21" applyNumberFormat="1" applyFont="1">
      <alignment/>
      <protection/>
    </xf>
    <xf numFmtId="1" fontId="4" fillId="0" borderId="0" xfId="0" applyNumberFormat="1" applyFont="1" applyAlignment="1" applyProtection="1">
      <alignment horizontal="left"/>
      <protection/>
    </xf>
    <xf numFmtId="1" fontId="4" fillId="0" borderId="0" xfId="21" applyNumberFormat="1" applyFont="1">
      <alignment/>
      <protection/>
    </xf>
    <xf numFmtId="1" fontId="4" fillId="0" borderId="0" xfId="0" applyNumberFormat="1" applyFont="1" applyAlignment="1" applyProtection="1" quotePrefix="1">
      <alignment horizontal="right"/>
      <protection/>
    </xf>
    <xf numFmtId="1" fontId="4" fillId="0" borderId="0" xfId="0" applyNumberFormat="1" applyFont="1" applyBorder="1" applyAlignment="1">
      <alignment/>
    </xf>
    <xf numFmtId="166" fontId="4" fillId="0" borderId="0" xfId="0" applyNumberFormat="1" applyFont="1" applyAlignment="1" applyProtection="1">
      <alignment horizontal="right"/>
      <protection/>
    </xf>
    <xf numFmtId="166" fontId="9" fillId="0" borderId="0" xfId="0" applyNumberFormat="1" applyFont="1" applyBorder="1" applyAlignment="1">
      <alignment horizontal="right"/>
    </xf>
    <xf numFmtId="1" fontId="4" fillId="0" borderId="0" xfId="0" applyNumberFormat="1" applyFont="1" applyAlignment="1" applyProtection="1">
      <alignment/>
      <protection/>
    </xf>
    <xf numFmtId="166" fontId="4" fillId="0" borderId="0" xfId="0" applyNumberFormat="1" applyFont="1" applyAlignment="1" applyProtection="1" quotePrefix="1">
      <alignment horizontal="right"/>
      <protection/>
    </xf>
    <xf numFmtId="1" fontId="4" fillId="0" borderId="0" xfId="0" applyNumberFormat="1" applyFont="1" applyAlignment="1" applyProtection="1">
      <alignment horizontal="right"/>
      <protection/>
    </xf>
    <xf numFmtId="166" fontId="10" fillId="0" borderId="0" xfId="0" applyNumberFormat="1" applyFont="1" applyBorder="1" applyAlignment="1" quotePrefix="1">
      <alignment horizontal="right"/>
    </xf>
    <xf numFmtId="166" fontId="4" fillId="0" borderId="0" xfId="0" applyNumberFormat="1" applyFont="1" applyBorder="1" applyAlignment="1">
      <alignment/>
    </xf>
    <xf numFmtId="1" fontId="4" fillId="0" borderId="0" xfId="0" applyNumberFormat="1" applyFont="1" applyAlignment="1" applyProtection="1" quotePrefix="1">
      <alignment/>
      <protection/>
    </xf>
    <xf numFmtId="166" fontId="4" fillId="0" borderId="0" xfId="0" applyNumberFormat="1" applyFont="1" applyAlignment="1" applyProtection="1">
      <alignment horizontal="left"/>
      <protection/>
    </xf>
    <xf numFmtId="1" fontId="7" fillId="0" borderId="0" xfId="0" applyNumberFormat="1" applyFont="1" applyAlignment="1" applyProtection="1">
      <alignment horizontal="left"/>
      <protection/>
    </xf>
    <xf numFmtId="1" fontId="4" fillId="0" borderId="0" xfId="0" applyNumberFormat="1" applyFont="1" applyBorder="1" applyAlignment="1" applyProtection="1">
      <alignment horizontal="left"/>
      <protection/>
    </xf>
    <xf numFmtId="166" fontId="4" fillId="0" borderId="2" xfId="0" applyNumberFormat="1" applyFont="1" applyBorder="1" applyAlignment="1">
      <alignment/>
    </xf>
    <xf numFmtId="1" fontId="4" fillId="0" borderId="2" xfId="0" applyNumberFormat="1" applyFont="1" applyBorder="1" applyAlignment="1" applyProtection="1">
      <alignment horizontal="left"/>
      <protection/>
    </xf>
    <xf numFmtId="1" fontId="4" fillId="0" borderId="2" xfId="0" applyNumberFormat="1" applyFont="1" applyBorder="1" applyAlignment="1" applyProtection="1">
      <alignment/>
      <protection/>
    </xf>
    <xf numFmtId="1" fontId="4" fillId="0" borderId="2" xfId="0" applyNumberFormat="1" applyFont="1" applyBorder="1" applyAlignment="1" applyProtection="1">
      <alignment horizontal="right"/>
      <protection/>
    </xf>
    <xf numFmtId="1" fontId="6" fillId="0" borderId="2" xfId="0" applyNumberFormat="1" applyFont="1" applyBorder="1" applyAlignment="1" applyProtection="1">
      <alignment/>
      <protection/>
    </xf>
    <xf numFmtId="37" fontId="4" fillId="0" borderId="0" xfId="0" applyFont="1" applyAlignment="1">
      <alignment horizontal="left"/>
    </xf>
    <xf numFmtId="37" fontId="5" fillId="0" borderId="0" xfId="0" applyFont="1" applyAlignment="1" applyProtection="1">
      <alignment horizontal="center"/>
      <protection/>
    </xf>
    <xf numFmtId="37" fontId="5" fillId="0" borderId="0" xfId="0" applyFont="1" applyAlignment="1">
      <alignment horizontal="center"/>
    </xf>
    <xf numFmtId="37" fontId="6" fillId="0" borderId="0" xfId="0" applyFont="1" applyAlignment="1" applyProtection="1">
      <alignment horizontal="center"/>
      <protection/>
    </xf>
    <xf numFmtId="37" fontId="6" fillId="0" borderId="0" xfId="0" applyFont="1" applyAlignment="1">
      <alignment horizontal="center"/>
    </xf>
    <xf numFmtId="37" fontId="7" fillId="0" borderId="0" xfId="0" applyFont="1" applyAlignment="1" applyProtection="1">
      <alignment horizontal="center"/>
      <protection/>
    </xf>
    <xf numFmtId="37" fontId="7" fillId="0" borderId="0" xfId="0" applyFont="1" applyAlignment="1">
      <alignment horizontal="center"/>
    </xf>
    <xf numFmtId="37" fontId="7" fillId="0" borderId="1" xfId="0" applyFont="1" applyBorder="1" applyAlignment="1" applyProtection="1">
      <alignment horizontal="center"/>
      <protection/>
    </xf>
    <xf numFmtId="37" fontId="7" fillId="0" borderId="1" xfId="0" applyFont="1" applyBorder="1" applyAlignment="1">
      <alignment horizontal="center"/>
    </xf>
    <xf numFmtId="37" fontId="4" fillId="0" borderId="1" xfId="0" applyFont="1" applyBorder="1" applyAlignment="1">
      <alignment horizontal="center"/>
    </xf>
    <xf numFmtId="37" fontId="4" fillId="0" borderId="0" xfId="0" applyFont="1" applyAlignment="1">
      <alignment horizontal="center"/>
    </xf>
    <xf numFmtId="37" fontId="4" fillId="0" borderId="0" xfId="0" applyFont="1" applyAlignment="1">
      <alignment/>
    </xf>
    <xf numFmtId="1" fontId="7" fillId="0" borderId="1" xfId="0" applyNumberFormat="1" applyFont="1" applyBorder="1" applyAlignment="1" applyProtection="1">
      <alignment horizontal="right"/>
      <protection/>
    </xf>
    <xf numFmtId="37" fontId="4" fillId="0" borderId="1" xfId="0" applyFont="1" applyBorder="1" applyAlignment="1">
      <alignment horizontal="right"/>
    </xf>
    <xf numFmtId="37" fontId="5" fillId="0" borderId="0" xfId="0" applyFont="1" applyAlignment="1" applyProtection="1">
      <alignment horizontal="center" wrapText="1"/>
      <protection/>
    </xf>
    <xf numFmtId="37" fontId="4" fillId="0" borderId="0" xfId="0" applyFont="1" applyAlignment="1">
      <alignment horizontal="center" wrapText="1"/>
    </xf>
    <xf numFmtId="37" fontId="6" fillId="0" borderId="0" xfId="0" applyFont="1" applyAlignment="1" applyProtection="1">
      <alignment horizontal="center" wrapText="1"/>
      <protection/>
    </xf>
    <xf numFmtId="37" fontId="7" fillId="0" borderId="0" xfId="0" applyFont="1" applyAlignment="1" applyProtection="1">
      <alignment horizontal="center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33A21604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R79"/>
  <sheetViews>
    <sheetView showGridLines="0" tabSelected="1" view="pageBreakPreview" zoomScaleNormal="75" zoomScaleSheetLayoutView="100" workbookViewId="0" topLeftCell="A64">
      <selection activeCell="M23" sqref="M23"/>
    </sheetView>
  </sheetViews>
  <sheetFormatPr defaultColWidth="9.625" defaultRowHeight="12.75"/>
  <cols>
    <col min="1" max="1" width="16.125" style="4" customWidth="1"/>
    <col min="2" max="2" width="10.125" style="4" customWidth="1"/>
    <col min="3" max="4" width="10.625" style="4" customWidth="1"/>
    <col min="5" max="5" width="9.625" style="4" customWidth="1"/>
    <col min="6" max="6" width="10.375" style="4" customWidth="1"/>
    <col min="7" max="8" width="10.625" style="4" customWidth="1"/>
    <col min="9" max="9" width="13.875" style="4" customWidth="1"/>
    <col min="10" max="10" width="22.75390625" style="4" customWidth="1"/>
    <col min="11" max="15" width="10.625" style="4" customWidth="1"/>
    <col min="16" max="16" width="11.125" style="4" customWidth="1"/>
    <col min="17" max="17" width="12.50390625" style="4" customWidth="1"/>
    <col min="18" max="18" width="12.875" style="4" customWidth="1"/>
    <col min="19" max="21" width="9.625" style="4" customWidth="1"/>
    <col min="22" max="22" width="41.625" style="4" customWidth="1"/>
    <col min="23" max="23" width="9.625" style="4" customWidth="1"/>
    <col min="24" max="24" width="44.625" style="4" customWidth="1"/>
    <col min="25" max="16384" width="9.625" style="4" customWidth="1"/>
  </cols>
  <sheetData>
    <row r="1" spans="9:18" ht="12.75">
      <c r="I1" s="5">
        <v>431</v>
      </c>
      <c r="J1" s="57">
        <v>432</v>
      </c>
      <c r="R1" s="5"/>
    </row>
    <row r="2" spans="1:18" ht="15.75">
      <c r="A2" s="58" t="s">
        <v>69</v>
      </c>
      <c r="B2" s="59"/>
      <c r="C2" s="59"/>
      <c r="D2" s="59"/>
      <c r="E2" s="59"/>
      <c r="F2" s="59"/>
      <c r="G2" s="59"/>
      <c r="H2" s="59"/>
      <c r="I2" s="59"/>
      <c r="J2" s="71" t="s">
        <v>69</v>
      </c>
      <c r="K2" s="72"/>
      <c r="L2" s="72"/>
      <c r="M2" s="72"/>
      <c r="N2" s="72"/>
      <c r="O2" s="72"/>
      <c r="P2" s="72"/>
      <c r="Q2" s="72"/>
      <c r="R2" s="72"/>
    </row>
    <row r="4" spans="1:18" ht="14.25">
      <c r="A4" s="60" t="s">
        <v>127</v>
      </c>
      <c r="B4" s="61"/>
      <c r="C4" s="61"/>
      <c r="D4" s="61"/>
      <c r="E4" s="61"/>
      <c r="F4" s="61"/>
      <c r="G4" s="61"/>
      <c r="H4" s="61"/>
      <c r="I4" s="61"/>
      <c r="J4" s="73" t="s">
        <v>128</v>
      </c>
      <c r="K4" s="72"/>
      <c r="L4" s="72"/>
      <c r="M4" s="72"/>
      <c r="N4" s="72"/>
      <c r="O4" s="72"/>
      <c r="P4" s="72"/>
      <c r="Q4" s="72"/>
      <c r="R4" s="72"/>
    </row>
    <row r="5" spans="1:18" ht="12.75">
      <c r="A5" s="62" t="s">
        <v>70</v>
      </c>
      <c r="B5" s="63"/>
      <c r="C5" s="63"/>
      <c r="D5" s="63"/>
      <c r="E5" s="63"/>
      <c r="F5" s="63"/>
      <c r="G5" s="63"/>
      <c r="H5" s="63"/>
      <c r="I5" s="63"/>
      <c r="J5" s="74" t="s">
        <v>70</v>
      </c>
      <c r="K5" s="72"/>
      <c r="L5" s="72"/>
      <c r="M5" s="72"/>
      <c r="N5" s="72"/>
      <c r="O5" s="72"/>
      <c r="P5" s="72"/>
      <c r="Q5" s="72"/>
      <c r="R5" s="72"/>
    </row>
    <row r="6" spans="1:18" ht="12.75">
      <c r="A6" s="8"/>
      <c r="B6" s="9"/>
      <c r="C6" s="9"/>
      <c r="D6" s="9"/>
      <c r="E6" s="9"/>
      <c r="F6" s="9"/>
      <c r="G6" s="9"/>
      <c r="H6" s="9"/>
      <c r="I6" s="9"/>
      <c r="J6" s="8"/>
      <c r="K6" s="9"/>
      <c r="L6" s="9"/>
      <c r="M6" s="9"/>
      <c r="N6" s="9"/>
      <c r="O6" s="9"/>
      <c r="P6" s="9"/>
      <c r="Q6" s="9"/>
      <c r="R6" s="9"/>
    </row>
    <row r="7" spans="2:18" ht="15">
      <c r="B7" s="64" t="s">
        <v>1</v>
      </c>
      <c r="C7" s="65"/>
      <c r="D7" s="65"/>
      <c r="E7" s="65"/>
      <c r="F7" s="65"/>
      <c r="G7" s="65"/>
      <c r="H7" s="65"/>
      <c r="I7" s="65"/>
      <c r="K7" s="1" t="s">
        <v>56</v>
      </c>
      <c r="L7" s="2"/>
      <c r="M7" s="1" t="s">
        <v>56</v>
      </c>
      <c r="N7" s="2"/>
      <c r="O7" s="1" t="s">
        <v>59</v>
      </c>
      <c r="P7" s="2"/>
      <c r="Q7" s="3" t="s">
        <v>60</v>
      </c>
      <c r="R7" s="10"/>
    </row>
    <row r="8" spans="2:18" ht="15">
      <c r="B8" s="11"/>
      <c r="C8" s="9"/>
      <c r="D8" s="9"/>
      <c r="E8" s="9"/>
      <c r="F8" s="9"/>
      <c r="G8" s="9"/>
      <c r="H8" s="9"/>
      <c r="I8" s="8"/>
      <c r="K8" s="7" t="s">
        <v>57</v>
      </c>
      <c r="L8" s="12"/>
      <c r="M8" s="7" t="s">
        <v>58</v>
      </c>
      <c r="N8" s="12"/>
      <c r="O8" s="7" t="s">
        <v>63</v>
      </c>
      <c r="P8" s="12"/>
      <c r="Q8" s="6" t="s">
        <v>64</v>
      </c>
      <c r="R8" s="13"/>
    </row>
    <row r="9" spans="1:18" ht="15">
      <c r="A9" s="14"/>
      <c r="B9" s="64" t="s">
        <v>2</v>
      </c>
      <c r="C9" s="66"/>
      <c r="D9" s="64" t="s">
        <v>3</v>
      </c>
      <c r="E9" s="66"/>
      <c r="F9" s="64" t="s">
        <v>4</v>
      </c>
      <c r="G9" s="66"/>
      <c r="H9" s="64" t="s">
        <v>5</v>
      </c>
      <c r="I9" s="66"/>
      <c r="J9" s="15" t="s">
        <v>6</v>
      </c>
      <c r="K9" s="7" t="s">
        <v>61</v>
      </c>
      <c r="L9" s="12"/>
      <c r="M9" s="7" t="s">
        <v>62</v>
      </c>
      <c r="N9" s="12"/>
      <c r="O9" s="7" t="s">
        <v>67</v>
      </c>
      <c r="P9" s="12"/>
      <c r="Q9" s="6" t="s">
        <v>68</v>
      </c>
      <c r="R9" s="13"/>
    </row>
    <row r="10" spans="1:18" ht="12.75">
      <c r="A10" s="15" t="s">
        <v>6</v>
      </c>
      <c r="B10" s="62" t="s">
        <v>7</v>
      </c>
      <c r="C10" s="67"/>
      <c r="D10" s="62" t="s">
        <v>8</v>
      </c>
      <c r="E10" s="67"/>
      <c r="F10" s="62" t="s">
        <v>9</v>
      </c>
      <c r="G10" s="67"/>
      <c r="H10" s="62" t="s">
        <v>10</v>
      </c>
      <c r="I10" s="67"/>
      <c r="J10" s="15" t="s">
        <v>11</v>
      </c>
      <c r="K10" s="7" t="s">
        <v>65</v>
      </c>
      <c r="L10" s="12"/>
      <c r="M10" s="7" t="s">
        <v>66</v>
      </c>
      <c r="N10" s="12"/>
      <c r="O10" s="14"/>
      <c r="P10" s="14"/>
      <c r="Q10" s="14"/>
      <c r="R10" s="14"/>
    </row>
    <row r="11" spans="1:18" ht="12.75">
      <c r="A11" s="15" t="s">
        <v>11</v>
      </c>
      <c r="B11" s="62" t="s">
        <v>114</v>
      </c>
      <c r="C11" s="68"/>
      <c r="D11" s="62" t="s">
        <v>113</v>
      </c>
      <c r="E11" s="68"/>
      <c r="F11" s="62" t="s">
        <v>113</v>
      </c>
      <c r="G11" s="68"/>
      <c r="H11" s="62" t="s">
        <v>112</v>
      </c>
      <c r="I11" s="68"/>
      <c r="K11" s="7" t="s">
        <v>114</v>
      </c>
      <c r="L11" s="16"/>
      <c r="M11" s="7" t="s">
        <v>114</v>
      </c>
      <c r="N11" s="16"/>
      <c r="O11" s="7" t="s">
        <v>116</v>
      </c>
      <c r="P11" s="16"/>
      <c r="Q11" s="7" t="s">
        <v>115</v>
      </c>
      <c r="R11" s="16"/>
    </row>
    <row r="12" spans="1:18" ht="12.75">
      <c r="A12" s="14"/>
      <c r="B12" s="17" t="s">
        <v>12</v>
      </c>
      <c r="C12" s="17" t="s">
        <v>13</v>
      </c>
      <c r="D12" s="17" t="s">
        <v>12</v>
      </c>
      <c r="E12" s="17" t="s">
        <v>13</v>
      </c>
      <c r="F12" s="17" t="s">
        <v>12</v>
      </c>
      <c r="G12" s="17" t="s">
        <v>13</v>
      </c>
      <c r="H12" s="17" t="s">
        <v>12</v>
      </c>
      <c r="I12" s="17" t="s">
        <v>13</v>
      </c>
      <c r="J12" s="14"/>
      <c r="K12" s="17" t="s">
        <v>12</v>
      </c>
      <c r="L12" s="17" t="s">
        <v>13</v>
      </c>
      <c r="M12" s="17" t="s">
        <v>12</v>
      </c>
      <c r="N12" s="17" t="s">
        <v>13</v>
      </c>
      <c r="O12" s="17" t="s">
        <v>12</v>
      </c>
      <c r="P12" s="17" t="s">
        <v>13</v>
      </c>
      <c r="Q12" s="17" t="s">
        <v>12</v>
      </c>
      <c r="R12" s="17" t="s">
        <v>13</v>
      </c>
    </row>
    <row r="13" spans="1:18" ht="12.75">
      <c r="A13" s="18"/>
      <c r="B13" s="19"/>
      <c r="C13" s="19"/>
      <c r="D13" s="19"/>
      <c r="E13" s="19"/>
      <c r="F13" s="19"/>
      <c r="G13" s="19"/>
      <c r="H13" s="19"/>
      <c r="I13" s="19"/>
      <c r="J13" s="18"/>
      <c r="K13" s="19"/>
      <c r="L13" s="19"/>
      <c r="M13" s="19"/>
      <c r="N13" s="19"/>
      <c r="O13" s="19"/>
      <c r="P13" s="19"/>
      <c r="Q13" s="19"/>
      <c r="R13" s="19"/>
    </row>
    <row r="14" spans="1:18" ht="12.75">
      <c r="A14" s="15" t="s">
        <v>14</v>
      </c>
      <c r="B14" s="20">
        <v>2</v>
      </c>
      <c r="C14" s="20">
        <v>3</v>
      </c>
      <c r="D14" s="20">
        <v>4</v>
      </c>
      <c r="E14" s="20">
        <v>5</v>
      </c>
      <c r="F14" s="20">
        <v>6</v>
      </c>
      <c r="G14" s="20">
        <v>7</v>
      </c>
      <c r="H14" s="20">
        <v>8</v>
      </c>
      <c r="I14" s="20">
        <v>9</v>
      </c>
      <c r="J14" s="15" t="s">
        <v>14</v>
      </c>
      <c r="K14" s="20">
        <v>10</v>
      </c>
      <c r="L14" s="20">
        <v>11</v>
      </c>
      <c r="M14" s="20">
        <v>12</v>
      </c>
      <c r="N14" s="20">
        <v>13</v>
      </c>
      <c r="O14" s="20">
        <v>14</v>
      </c>
      <c r="P14" s="20">
        <v>15</v>
      </c>
      <c r="Q14" s="20">
        <v>16</v>
      </c>
      <c r="R14" s="20">
        <v>17</v>
      </c>
    </row>
    <row r="15" spans="1:18" ht="12.75">
      <c r="A15" s="8"/>
      <c r="B15" s="9"/>
      <c r="C15" s="9"/>
      <c r="D15" s="9"/>
      <c r="E15" s="9"/>
      <c r="F15" s="9"/>
      <c r="G15" s="9"/>
      <c r="H15" s="9"/>
      <c r="I15" s="9"/>
      <c r="J15" s="8"/>
      <c r="K15" s="9"/>
      <c r="L15" s="9"/>
      <c r="M15" s="9"/>
      <c r="N15" s="9"/>
      <c r="O15" s="9"/>
      <c r="P15" s="9"/>
      <c r="Q15" s="9"/>
      <c r="R15" s="9"/>
    </row>
    <row r="16" spans="1:18" ht="14.25">
      <c r="A16" s="21" t="s">
        <v>15</v>
      </c>
      <c r="B16" s="22">
        <v>1635475</v>
      </c>
      <c r="C16" s="22">
        <v>745761</v>
      </c>
      <c r="D16" s="22">
        <v>97375300</v>
      </c>
      <c r="E16" s="22">
        <v>40420356</v>
      </c>
      <c r="F16" s="22">
        <v>34025987</v>
      </c>
      <c r="G16" s="22">
        <v>12538881</v>
      </c>
      <c r="H16" s="22">
        <v>19057399</v>
      </c>
      <c r="I16" s="22">
        <v>6277196</v>
      </c>
      <c r="J16" s="21" t="s">
        <v>15</v>
      </c>
      <c r="K16" s="23" t="s">
        <v>84</v>
      </c>
      <c r="L16" s="23" t="s">
        <v>91</v>
      </c>
      <c r="M16" s="22">
        <v>35769</v>
      </c>
      <c r="N16" s="23" t="s">
        <v>98</v>
      </c>
      <c r="O16" s="23" t="s">
        <v>105</v>
      </c>
      <c r="P16" s="24">
        <v>3584460</v>
      </c>
      <c r="Q16" s="25">
        <v>159581897</v>
      </c>
      <c r="R16" s="25">
        <v>63621683</v>
      </c>
    </row>
    <row r="17" spans="1:18" ht="14.25">
      <c r="A17" s="21" t="s">
        <v>16</v>
      </c>
      <c r="B17" s="22">
        <v>1712178</v>
      </c>
      <c r="C17" s="22">
        <v>803411</v>
      </c>
      <c r="D17" s="22">
        <v>100939202</v>
      </c>
      <c r="E17" s="22">
        <v>42299716</v>
      </c>
      <c r="F17" s="22">
        <v>35647631</v>
      </c>
      <c r="G17" s="22">
        <v>13601007</v>
      </c>
      <c r="H17" s="22">
        <v>20338186</v>
      </c>
      <c r="I17" s="22">
        <v>6866376</v>
      </c>
      <c r="J17" s="21" t="s">
        <v>16</v>
      </c>
      <c r="K17" s="23" t="s">
        <v>85</v>
      </c>
      <c r="L17" s="23" t="s">
        <v>92</v>
      </c>
      <c r="M17" s="22">
        <v>38027</v>
      </c>
      <c r="N17" s="23" t="s">
        <v>99</v>
      </c>
      <c r="O17" s="23" t="s">
        <v>106</v>
      </c>
      <c r="P17" s="24">
        <v>2852182</v>
      </c>
      <c r="Q17" s="25">
        <v>164907524</v>
      </c>
      <c r="R17" s="25">
        <v>66477628</v>
      </c>
    </row>
    <row r="18" spans="1:18" ht="14.25">
      <c r="A18" s="21" t="s">
        <v>17</v>
      </c>
      <c r="B18" s="22">
        <v>1982430</v>
      </c>
      <c r="C18" s="22">
        <v>893671</v>
      </c>
      <c r="D18" s="22">
        <v>99617833</v>
      </c>
      <c r="E18" s="22">
        <v>41744759</v>
      </c>
      <c r="F18" s="22">
        <v>34088977</v>
      </c>
      <c r="G18" s="22">
        <v>12868924</v>
      </c>
      <c r="H18" s="22">
        <v>20476312</v>
      </c>
      <c r="I18" s="22">
        <v>6901650</v>
      </c>
      <c r="J18" s="21" t="s">
        <v>17</v>
      </c>
      <c r="K18" s="23" t="s">
        <v>86</v>
      </c>
      <c r="L18" s="23" t="s">
        <v>93</v>
      </c>
      <c r="M18" s="22">
        <v>43272</v>
      </c>
      <c r="N18" s="23" t="s">
        <v>100</v>
      </c>
      <c r="O18" s="23" t="s">
        <v>107</v>
      </c>
      <c r="P18" s="24">
        <v>2033899</v>
      </c>
      <c r="Q18" s="25">
        <v>160667405</v>
      </c>
      <c r="R18" s="25">
        <v>64499294</v>
      </c>
    </row>
    <row r="19" spans="1:18" ht="14.25">
      <c r="A19" s="21" t="s">
        <v>18</v>
      </c>
      <c r="B19" s="22">
        <v>723645</v>
      </c>
      <c r="C19" s="22">
        <v>324153</v>
      </c>
      <c r="D19" s="22">
        <v>97029235</v>
      </c>
      <c r="E19" s="22">
        <v>41881186</v>
      </c>
      <c r="F19" s="22">
        <v>34071058</v>
      </c>
      <c r="G19" s="22">
        <v>13498850</v>
      </c>
      <c r="H19" s="22">
        <v>20684546</v>
      </c>
      <c r="I19" s="22">
        <v>7513842</v>
      </c>
      <c r="J19" s="21" t="s">
        <v>18</v>
      </c>
      <c r="K19" s="23" t="s">
        <v>87</v>
      </c>
      <c r="L19" s="23" t="s">
        <v>94</v>
      </c>
      <c r="M19" s="22">
        <v>43250</v>
      </c>
      <c r="N19" s="23" t="s">
        <v>101</v>
      </c>
      <c r="O19" s="23" t="s">
        <v>108</v>
      </c>
      <c r="P19" s="24">
        <v>6870448</v>
      </c>
      <c r="Q19" s="25">
        <v>163979410</v>
      </c>
      <c r="R19" s="25">
        <v>70146520</v>
      </c>
    </row>
    <row r="20" spans="1:18" ht="14.25">
      <c r="A20" s="21" t="s">
        <v>77</v>
      </c>
      <c r="B20" s="22">
        <v>1976283</v>
      </c>
      <c r="C20" s="22">
        <v>911860</v>
      </c>
      <c r="D20" s="22">
        <v>105131785</v>
      </c>
      <c r="E20" s="22">
        <v>44990607</v>
      </c>
      <c r="F20" s="22">
        <v>36389066</v>
      </c>
      <c r="G20" s="22">
        <v>14300040</v>
      </c>
      <c r="H20" s="22">
        <v>22109905</v>
      </c>
      <c r="I20" s="22">
        <v>7947048</v>
      </c>
      <c r="J20" s="21" t="s">
        <v>77</v>
      </c>
      <c r="K20" s="23" t="s">
        <v>88</v>
      </c>
      <c r="L20" s="23" t="s">
        <v>95</v>
      </c>
      <c r="M20" s="22">
        <v>43833</v>
      </c>
      <c r="N20" s="23" t="s">
        <v>102</v>
      </c>
      <c r="O20" s="23" t="s">
        <v>109</v>
      </c>
      <c r="P20" s="24">
        <v>5145274</v>
      </c>
      <c r="Q20" s="25">
        <v>174952442</v>
      </c>
      <c r="R20" s="25">
        <v>73483670</v>
      </c>
    </row>
    <row r="21" spans="1:18" ht="14.25">
      <c r="A21" s="26" t="s">
        <v>78</v>
      </c>
      <c r="B21" s="22">
        <v>2124992</v>
      </c>
      <c r="C21" s="22">
        <v>978803</v>
      </c>
      <c r="D21" s="22">
        <v>107095049</v>
      </c>
      <c r="E21" s="22">
        <v>46162284</v>
      </c>
      <c r="F21" s="22">
        <v>37520440</v>
      </c>
      <c r="G21" s="22">
        <v>14835210</v>
      </c>
      <c r="H21" s="22">
        <v>22856731</v>
      </c>
      <c r="I21" s="22">
        <v>8262092</v>
      </c>
      <c r="J21" s="21" t="s">
        <v>78</v>
      </c>
      <c r="K21" s="23" t="s">
        <v>89</v>
      </c>
      <c r="L21" s="23" t="s">
        <v>96</v>
      </c>
      <c r="M21" s="22">
        <v>37526</v>
      </c>
      <c r="N21" s="23" t="s">
        <v>103</v>
      </c>
      <c r="O21" s="23" t="s">
        <v>110</v>
      </c>
      <c r="P21" s="24">
        <v>7677028</v>
      </c>
      <c r="Q21" s="25">
        <v>183205100</v>
      </c>
      <c r="R21" s="25">
        <v>77968727</v>
      </c>
    </row>
    <row r="22" spans="1:18" ht="14.25">
      <c r="A22" s="21" t="s">
        <v>79</v>
      </c>
      <c r="B22" s="22">
        <v>2553826</v>
      </c>
      <c r="C22" s="22">
        <v>1183265</v>
      </c>
      <c r="D22" s="22">
        <v>108288142</v>
      </c>
      <c r="E22" s="22">
        <v>46869442</v>
      </c>
      <c r="F22" s="22">
        <v>38153808</v>
      </c>
      <c r="G22" s="22">
        <v>15221846</v>
      </c>
      <c r="H22" s="22">
        <v>23987892</v>
      </c>
      <c r="I22" s="22">
        <v>8735801</v>
      </c>
      <c r="J22" s="21" t="s">
        <v>79</v>
      </c>
      <c r="K22" s="23" t="s">
        <v>90</v>
      </c>
      <c r="L22" s="23" t="s">
        <v>97</v>
      </c>
      <c r="M22" s="22">
        <v>43965</v>
      </c>
      <c r="N22" s="23" t="s">
        <v>104</v>
      </c>
      <c r="O22" s="23" t="s">
        <v>111</v>
      </c>
      <c r="P22" s="24">
        <v>6513809</v>
      </c>
      <c r="Q22" s="25">
        <v>183558121</v>
      </c>
      <c r="R22" s="25">
        <v>78579322</v>
      </c>
    </row>
    <row r="23" spans="1:18" ht="14.25">
      <c r="A23" s="21" t="s">
        <v>80</v>
      </c>
      <c r="B23" s="22">
        <v>2695042</v>
      </c>
      <c r="C23" s="22">
        <v>1278499</v>
      </c>
      <c r="D23" s="22">
        <v>77420665</v>
      </c>
      <c r="E23" s="22">
        <v>33397516</v>
      </c>
      <c r="F23" s="22">
        <v>45671638</v>
      </c>
      <c r="G23" s="22">
        <v>19128663</v>
      </c>
      <c r="H23" s="22">
        <v>52964213</v>
      </c>
      <c r="I23" s="22">
        <v>21048167</v>
      </c>
      <c r="J23" s="21" t="s">
        <v>80</v>
      </c>
      <c r="K23" s="27">
        <v>235681</v>
      </c>
      <c r="L23" s="27">
        <v>77275</v>
      </c>
      <c r="M23" s="27">
        <v>44126</v>
      </c>
      <c r="N23" s="27">
        <v>14322</v>
      </c>
      <c r="O23" s="28">
        <v>3177272</v>
      </c>
      <c r="P23" s="27">
        <v>1796449</v>
      </c>
      <c r="Q23" s="25">
        <f aca="true" t="shared" si="0" ref="Q23:Q28">B23+D23+F23+H23+K23+M23+O23</f>
        <v>182208637</v>
      </c>
      <c r="R23" s="25">
        <f aca="true" t="shared" si="1" ref="R23:R28">P23+N23+L23+I23+G23+E23+C23</f>
        <v>76740891</v>
      </c>
    </row>
    <row r="24" spans="1:18" ht="15" customHeight="1" hidden="1">
      <c r="A24" s="21" t="s">
        <v>117</v>
      </c>
      <c r="B24" s="22">
        <v>2695042</v>
      </c>
      <c r="C24" s="22">
        <v>1278499</v>
      </c>
      <c r="D24" s="22">
        <v>77420665</v>
      </c>
      <c r="E24" s="22">
        <v>33397516</v>
      </c>
      <c r="F24" s="22">
        <v>45671638</v>
      </c>
      <c r="G24" s="22">
        <v>19128663</v>
      </c>
      <c r="H24" s="22">
        <v>52964213</v>
      </c>
      <c r="I24" s="22">
        <v>21048167</v>
      </c>
      <c r="J24" s="21" t="s">
        <v>119</v>
      </c>
      <c r="K24" s="27">
        <v>980107</v>
      </c>
      <c r="L24" s="27">
        <v>227003</v>
      </c>
      <c r="M24" s="29" t="s">
        <v>125</v>
      </c>
      <c r="N24" s="29" t="s">
        <v>125</v>
      </c>
      <c r="O24" s="28">
        <v>768313</v>
      </c>
      <c r="P24" s="27">
        <v>263236</v>
      </c>
      <c r="Q24" s="25">
        <f t="shared" si="0"/>
        <v>180499978</v>
      </c>
      <c r="R24" s="25">
        <f t="shared" si="1"/>
        <v>75343084</v>
      </c>
    </row>
    <row r="25" spans="1:18" ht="15" customHeight="1" hidden="1">
      <c r="A25" s="21" t="s">
        <v>118</v>
      </c>
      <c r="B25" s="22">
        <v>2695042</v>
      </c>
      <c r="C25" s="22">
        <v>1278499</v>
      </c>
      <c r="D25" s="22">
        <v>77420665</v>
      </c>
      <c r="E25" s="22">
        <v>33397516</v>
      </c>
      <c r="F25" s="22">
        <v>45671638</v>
      </c>
      <c r="G25" s="22">
        <v>19128663</v>
      </c>
      <c r="H25" s="22">
        <v>52964213</v>
      </c>
      <c r="I25" s="22">
        <v>21048167</v>
      </c>
      <c r="J25" s="21" t="s">
        <v>120</v>
      </c>
      <c r="K25" s="30">
        <f aca="true" t="shared" si="2" ref="K25:P25">SUM(K32:K72)</f>
        <v>1158038</v>
      </c>
      <c r="L25" s="30">
        <f t="shared" si="2"/>
        <v>207159</v>
      </c>
      <c r="M25" s="30">
        <f t="shared" si="2"/>
        <v>0</v>
      </c>
      <c r="N25" s="30">
        <f t="shared" si="2"/>
        <v>0</v>
      </c>
      <c r="O25" s="30">
        <f t="shared" si="2"/>
        <v>3095099</v>
      </c>
      <c r="P25" s="30">
        <f t="shared" si="2"/>
        <v>1173212</v>
      </c>
      <c r="Q25" s="25">
        <f t="shared" si="0"/>
        <v>183004695</v>
      </c>
      <c r="R25" s="25">
        <f t="shared" si="1"/>
        <v>76233216</v>
      </c>
    </row>
    <row r="26" spans="1:18" ht="14.25">
      <c r="A26" s="21" t="s">
        <v>119</v>
      </c>
      <c r="B26" s="22">
        <v>5507559</v>
      </c>
      <c r="C26" s="22">
        <v>2643826</v>
      </c>
      <c r="D26" s="22">
        <v>122397715</v>
      </c>
      <c r="E26" s="22">
        <v>57313336</v>
      </c>
      <c r="F26" s="22">
        <v>46845207</v>
      </c>
      <c r="G26" s="22">
        <v>20579740</v>
      </c>
      <c r="H26" s="22">
        <v>33214100</v>
      </c>
      <c r="I26" s="22">
        <v>13718507</v>
      </c>
      <c r="J26" s="21" t="s">
        <v>119</v>
      </c>
      <c r="K26" s="27">
        <v>980107</v>
      </c>
      <c r="L26" s="27">
        <v>227003</v>
      </c>
      <c r="M26" s="29" t="s">
        <v>125</v>
      </c>
      <c r="N26" s="29" t="s">
        <v>125</v>
      </c>
      <c r="O26" s="28">
        <v>768313</v>
      </c>
      <c r="P26" s="27">
        <v>263236</v>
      </c>
      <c r="Q26" s="25">
        <f t="shared" si="0"/>
        <v>209713001</v>
      </c>
      <c r="R26" s="25">
        <f t="shared" si="1"/>
        <v>94745648</v>
      </c>
    </row>
    <row r="27" spans="1:18" ht="14.25">
      <c r="A27" s="21" t="s">
        <v>120</v>
      </c>
      <c r="B27" s="31">
        <v>5050006</v>
      </c>
      <c r="C27" s="31">
        <v>2404070</v>
      </c>
      <c r="D27" s="31">
        <v>128266291</v>
      </c>
      <c r="E27" s="31">
        <v>59905868</v>
      </c>
      <c r="F27" s="31">
        <v>48746998</v>
      </c>
      <c r="G27" s="31">
        <v>21460895</v>
      </c>
      <c r="H27" s="31">
        <v>35009349</v>
      </c>
      <c r="I27" s="31">
        <v>14396677</v>
      </c>
      <c r="J27" s="21" t="s">
        <v>120</v>
      </c>
      <c r="K27" s="30">
        <v>1041983</v>
      </c>
      <c r="L27" s="30">
        <v>195140</v>
      </c>
      <c r="M27" s="32" t="s">
        <v>125</v>
      </c>
      <c r="N27" s="32" t="s">
        <v>125</v>
      </c>
      <c r="O27" s="30">
        <v>973873</v>
      </c>
      <c r="P27" s="30">
        <v>333356</v>
      </c>
      <c r="Q27" s="25">
        <f t="shared" si="0"/>
        <v>219088500</v>
      </c>
      <c r="R27" s="25">
        <f t="shared" si="1"/>
        <v>98696006</v>
      </c>
    </row>
    <row r="28" spans="1:18" ht="14.25">
      <c r="A28" s="21" t="s">
        <v>126</v>
      </c>
      <c r="B28" s="31">
        <v>4761485</v>
      </c>
      <c r="C28" s="31">
        <v>2267044</v>
      </c>
      <c r="D28" s="31">
        <f>33150037+27641299+25418928+22882988+21669815</f>
        <v>130763067</v>
      </c>
      <c r="E28" s="31">
        <f>15381041+13040508+11974477+10688394+10004104</f>
        <v>61088524</v>
      </c>
      <c r="F28" s="31">
        <v>51245426</v>
      </c>
      <c r="G28" s="31">
        <v>22741769</v>
      </c>
      <c r="H28" s="31">
        <f>24330661+12744725</f>
        <v>37075386</v>
      </c>
      <c r="I28" s="31">
        <f>10108401+5280105</f>
        <v>15388506</v>
      </c>
      <c r="J28" s="21" t="s">
        <v>126</v>
      </c>
      <c r="K28" s="27">
        <f>256748+123933+742330</f>
        <v>1123011</v>
      </c>
      <c r="L28" s="27">
        <f>89052+64172+47391</f>
        <v>200615</v>
      </c>
      <c r="M28" s="32" t="s">
        <v>125</v>
      </c>
      <c r="N28" s="32" t="s">
        <v>125</v>
      </c>
      <c r="O28" s="27">
        <v>3095099</v>
      </c>
      <c r="P28" s="27">
        <v>1173212</v>
      </c>
      <c r="Q28" s="25">
        <f t="shared" si="0"/>
        <v>228063474</v>
      </c>
      <c r="R28" s="25">
        <f t="shared" si="1"/>
        <v>102859670</v>
      </c>
    </row>
    <row r="29" spans="1:12" ht="12.75">
      <c r="A29" s="21"/>
      <c r="B29" s="31"/>
      <c r="C29" s="31"/>
      <c r="D29" s="31"/>
      <c r="E29" s="31"/>
      <c r="F29" s="31"/>
      <c r="G29" s="31"/>
      <c r="H29" s="31"/>
      <c r="I29" s="31"/>
      <c r="L29" s="4" t="s">
        <v>0</v>
      </c>
    </row>
    <row r="30" spans="1:18" ht="14.25">
      <c r="A30" s="15" t="s">
        <v>126</v>
      </c>
      <c r="B30" s="31"/>
      <c r="C30" s="31"/>
      <c r="D30" s="31"/>
      <c r="E30" s="31"/>
      <c r="F30" s="33"/>
      <c r="G30" s="33"/>
      <c r="H30" s="31"/>
      <c r="I30" s="31"/>
      <c r="J30" s="15" t="s">
        <v>126</v>
      </c>
      <c r="L30" s="4" t="s">
        <v>0</v>
      </c>
      <c r="M30" s="22"/>
      <c r="N30" s="22"/>
      <c r="O30" s="22"/>
      <c r="P30" s="22"/>
      <c r="Q30" s="34"/>
      <c r="R30" s="34"/>
    </row>
    <row r="31" spans="1:18" ht="14.25">
      <c r="A31" s="15" t="s">
        <v>19</v>
      </c>
      <c r="B31" s="31"/>
      <c r="C31" s="31"/>
      <c r="D31" s="31"/>
      <c r="E31" s="31"/>
      <c r="F31" s="33"/>
      <c r="G31" s="33"/>
      <c r="H31" s="31"/>
      <c r="I31" s="31"/>
      <c r="J31" s="15" t="s">
        <v>19</v>
      </c>
      <c r="M31" s="22"/>
      <c r="N31" s="22"/>
      <c r="O31" s="22"/>
      <c r="P31" s="22"/>
      <c r="Q31" s="34"/>
      <c r="R31" s="34"/>
    </row>
    <row r="32" spans="1:18" ht="14.25">
      <c r="A32" s="21" t="s">
        <v>20</v>
      </c>
      <c r="B32" s="33">
        <v>300302</v>
      </c>
      <c r="C32" s="35">
        <v>133889</v>
      </c>
      <c r="D32" s="33">
        <v>7692411</v>
      </c>
      <c r="E32" s="33">
        <v>3797762</v>
      </c>
      <c r="F32" s="33">
        <v>3643030</v>
      </c>
      <c r="G32" s="33">
        <v>1724667</v>
      </c>
      <c r="H32" s="36">
        <v>3160049</v>
      </c>
      <c r="I32" s="36">
        <v>1378977</v>
      </c>
      <c r="J32" s="37" t="s">
        <v>20</v>
      </c>
      <c r="K32" s="38">
        <v>131840</v>
      </c>
      <c r="L32" s="38">
        <v>13347</v>
      </c>
      <c r="M32" s="39" t="s">
        <v>125</v>
      </c>
      <c r="N32" s="39" t="s">
        <v>125</v>
      </c>
      <c r="O32" s="40">
        <v>221413</v>
      </c>
      <c r="P32" s="40">
        <f>1407+11104+95115</f>
        <v>107626</v>
      </c>
      <c r="Q32" s="25">
        <f aca="true" t="shared" si="3" ref="Q32:Q39">B32+D32+F32+H32+K32+M32+O32</f>
        <v>15149045</v>
      </c>
      <c r="R32" s="25">
        <f>P32+N32+L32+I32+G32+E32+C32</f>
        <v>7156268</v>
      </c>
    </row>
    <row r="33" spans="1:18" ht="14.25">
      <c r="A33" s="21" t="s">
        <v>21</v>
      </c>
      <c r="B33" s="33">
        <v>33466</v>
      </c>
      <c r="C33" s="35">
        <v>14408</v>
      </c>
      <c r="D33" s="33">
        <v>184673</v>
      </c>
      <c r="E33" s="33">
        <v>84609</v>
      </c>
      <c r="F33" s="33">
        <v>59670</v>
      </c>
      <c r="G33" s="33">
        <v>26972</v>
      </c>
      <c r="H33" s="36">
        <v>41519</v>
      </c>
      <c r="I33" s="36">
        <v>17163</v>
      </c>
      <c r="J33" s="37" t="s">
        <v>21</v>
      </c>
      <c r="K33" s="38">
        <v>453</v>
      </c>
      <c r="L33" s="38">
        <v>42</v>
      </c>
      <c r="M33" s="39" t="s">
        <v>125</v>
      </c>
      <c r="N33" s="39" t="s">
        <v>125</v>
      </c>
      <c r="O33" s="40">
        <v>152</v>
      </c>
      <c r="P33" s="40">
        <f>32+36</f>
        <v>68</v>
      </c>
      <c r="Q33" s="25">
        <f t="shared" si="3"/>
        <v>319933</v>
      </c>
      <c r="R33" s="25">
        <f aca="true" t="shared" si="4" ref="R33:R62">P33+N33+L33+I33+G33+E33+C33</f>
        <v>143262</v>
      </c>
    </row>
    <row r="34" spans="1:18" ht="14.25">
      <c r="A34" s="21" t="s">
        <v>22</v>
      </c>
      <c r="B34" s="33">
        <v>639571</v>
      </c>
      <c r="C34" s="35">
        <v>316272</v>
      </c>
      <c r="D34" s="33">
        <v>3510665</v>
      </c>
      <c r="E34" s="33">
        <v>1716626</v>
      </c>
      <c r="F34" s="33">
        <v>1389755</v>
      </c>
      <c r="G34" s="33">
        <v>652661</v>
      </c>
      <c r="H34" s="36">
        <v>799392</v>
      </c>
      <c r="I34" s="36">
        <v>339574</v>
      </c>
      <c r="J34" s="37" t="s">
        <v>22</v>
      </c>
      <c r="K34" s="38">
        <v>7376</v>
      </c>
      <c r="L34" s="38">
        <v>1896</v>
      </c>
      <c r="M34" s="39" t="s">
        <v>125</v>
      </c>
      <c r="N34" s="39" t="s">
        <v>125</v>
      </c>
      <c r="O34" s="40">
        <v>6815</v>
      </c>
      <c r="P34" s="40">
        <v>1947</v>
      </c>
      <c r="Q34" s="25">
        <f t="shared" si="3"/>
        <v>6353574</v>
      </c>
      <c r="R34" s="25">
        <f t="shared" si="4"/>
        <v>3028976</v>
      </c>
    </row>
    <row r="35" spans="1:18" ht="14.25">
      <c r="A35" s="21" t="s">
        <v>23</v>
      </c>
      <c r="B35" s="41">
        <v>200</v>
      </c>
      <c r="C35" s="35">
        <v>94</v>
      </c>
      <c r="D35" s="33">
        <v>10042119</v>
      </c>
      <c r="E35" s="33">
        <v>4103774</v>
      </c>
      <c r="F35" s="33">
        <v>2208989</v>
      </c>
      <c r="G35" s="33">
        <v>778302</v>
      </c>
      <c r="H35" s="36">
        <v>1302984</v>
      </c>
      <c r="I35" s="36">
        <v>379050</v>
      </c>
      <c r="J35" s="37" t="s">
        <v>23</v>
      </c>
      <c r="K35" s="38">
        <v>23441</v>
      </c>
      <c r="L35" s="38">
        <v>1421</v>
      </c>
      <c r="M35" s="39" t="s">
        <v>125</v>
      </c>
      <c r="N35" s="39" t="s">
        <v>125</v>
      </c>
      <c r="O35" s="40">
        <v>36042</v>
      </c>
      <c r="P35" s="40">
        <f>6714+437</f>
        <v>7151</v>
      </c>
      <c r="Q35" s="25">
        <f t="shared" si="3"/>
        <v>13613775</v>
      </c>
      <c r="R35" s="25">
        <f t="shared" si="4"/>
        <v>5269792</v>
      </c>
    </row>
    <row r="36" spans="1:18" ht="15" customHeight="1" hidden="1">
      <c r="A36" s="21" t="s">
        <v>81</v>
      </c>
      <c r="B36" s="41">
        <v>53556</v>
      </c>
      <c r="C36" s="42">
        <v>24043</v>
      </c>
      <c r="D36" s="33">
        <v>3405502</v>
      </c>
      <c r="E36" s="33">
        <v>1628552</v>
      </c>
      <c r="F36" s="33">
        <v>1209994</v>
      </c>
      <c r="G36" s="33">
        <v>522233</v>
      </c>
      <c r="H36" s="36">
        <v>699743</v>
      </c>
      <c r="I36" s="36">
        <v>275140</v>
      </c>
      <c r="J36" s="37" t="s">
        <v>25</v>
      </c>
      <c r="K36" s="38">
        <v>17368</v>
      </c>
      <c r="L36" s="43"/>
      <c r="M36" s="39" t="s">
        <v>125</v>
      </c>
      <c r="N36" s="39" t="s">
        <v>125</v>
      </c>
      <c r="O36" s="39"/>
      <c r="P36" s="39"/>
      <c r="Q36" s="25">
        <f t="shared" si="3"/>
        <v>5386163</v>
      </c>
      <c r="R36" s="25">
        <f t="shared" si="4"/>
        <v>2449968</v>
      </c>
    </row>
    <row r="37" spans="1:18" ht="14.25">
      <c r="A37" s="21" t="s">
        <v>121</v>
      </c>
      <c r="B37" s="31">
        <v>53556</v>
      </c>
      <c r="C37" s="31">
        <v>24043</v>
      </c>
      <c r="D37" s="31">
        <v>3405502</v>
      </c>
      <c r="E37" s="33">
        <v>51115</v>
      </c>
      <c r="F37" s="31">
        <v>1209994</v>
      </c>
      <c r="G37" s="31">
        <v>522233</v>
      </c>
      <c r="H37" s="36">
        <v>699743</v>
      </c>
      <c r="I37" s="31">
        <v>275140</v>
      </c>
      <c r="J37" s="21" t="s">
        <v>121</v>
      </c>
      <c r="K37" s="38">
        <v>17368</v>
      </c>
      <c r="L37" s="38">
        <f>1554+L44+L61</f>
        <v>4826</v>
      </c>
      <c r="M37" s="39" t="s">
        <v>125</v>
      </c>
      <c r="N37" s="39" t="s">
        <v>125</v>
      </c>
      <c r="O37" s="4">
        <v>12470</v>
      </c>
      <c r="P37" s="40">
        <v>5634</v>
      </c>
      <c r="Q37" s="25">
        <f t="shared" si="3"/>
        <v>5398633</v>
      </c>
      <c r="R37" s="25">
        <f t="shared" si="4"/>
        <v>882991</v>
      </c>
    </row>
    <row r="38" spans="1:18" ht="14.25">
      <c r="A38" s="21" t="s">
        <v>25</v>
      </c>
      <c r="B38" s="41" t="s">
        <v>24</v>
      </c>
      <c r="C38" s="41" t="s">
        <v>24</v>
      </c>
      <c r="D38" s="33">
        <v>106828</v>
      </c>
      <c r="E38" s="33">
        <v>2850917</v>
      </c>
      <c r="F38" s="33">
        <v>73446</v>
      </c>
      <c r="G38" s="33">
        <v>34616</v>
      </c>
      <c r="H38" s="36">
        <v>61866</v>
      </c>
      <c r="I38" s="36">
        <v>30337</v>
      </c>
      <c r="J38" s="4" t="s">
        <v>25</v>
      </c>
      <c r="K38" s="38">
        <v>4219</v>
      </c>
      <c r="L38" s="38">
        <v>819</v>
      </c>
      <c r="M38" s="39" t="s">
        <v>125</v>
      </c>
      <c r="N38" s="39" t="s">
        <v>125</v>
      </c>
      <c r="O38" s="4">
        <v>1602</v>
      </c>
      <c r="P38" s="40">
        <f>115+570+127</f>
        <v>812</v>
      </c>
      <c r="Q38" s="25">
        <f t="shared" si="3"/>
        <v>247961</v>
      </c>
      <c r="R38" s="25">
        <f t="shared" si="4"/>
        <v>2917501</v>
      </c>
    </row>
    <row r="39" spans="1:18" ht="14.25">
      <c r="A39" s="21" t="s">
        <v>26</v>
      </c>
      <c r="B39" s="44">
        <v>104670</v>
      </c>
      <c r="C39" s="42">
        <v>41868</v>
      </c>
      <c r="D39" s="33">
        <v>6553022</v>
      </c>
      <c r="E39" s="33">
        <v>976308</v>
      </c>
      <c r="F39" s="33">
        <v>2473535</v>
      </c>
      <c r="G39" s="33">
        <v>1041725</v>
      </c>
      <c r="H39" s="36">
        <v>1703681</v>
      </c>
      <c r="I39" s="36">
        <v>690912</v>
      </c>
      <c r="J39" s="37" t="s">
        <v>26</v>
      </c>
      <c r="K39" s="38">
        <v>102837</v>
      </c>
      <c r="L39" s="38">
        <v>9223</v>
      </c>
      <c r="M39" s="39" t="s">
        <v>125</v>
      </c>
      <c r="N39" s="39" t="s">
        <v>125</v>
      </c>
      <c r="O39" s="43">
        <v>159236</v>
      </c>
      <c r="P39" s="40">
        <f>690+1263+5893+150+2523+46373+4468</f>
        <v>61360</v>
      </c>
      <c r="Q39" s="25">
        <f t="shared" si="3"/>
        <v>11096981</v>
      </c>
      <c r="R39" s="25">
        <f t="shared" si="4"/>
        <v>2821396</v>
      </c>
    </row>
    <row r="40" spans="1:18" ht="14.25">
      <c r="A40" s="21" t="s">
        <v>27</v>
      </c>
      <c r="B40" s="33">
        <v>101586</v>
      </c>
      <c r="C40" s="35">
        <v>46607</v>
      </c>
      <c r="D40" s="33">
        <v>2073939</v>
      </c>
      <c r="E40" s="33">
        <v>320047</v>
      </c>
      <c r="F40" s="33">
        <v>1184814</v>
      </c>
      <c r="G40" s="33">
        <v>528418</v>
      </c>
      <c r="H40" s="36">
        <v>883734</v>
      </c>
      <c r="I40" s="36">
        <v>371859</v>
      </c>
      <c r="J40" s="37" t="s">
        <v>27</v>
      </c>
      <c r="K40" s="38">
        <v>21096</v>
      </c>
      <c r="L40" s="38">
        <v>4620</v>
      </c>
      <c r="M40" s="39" t="s">
        <v>125</v>
      </c>
      <c r="N40" s="39" t="s">
        <v>125</v>
      </c>
      <c r="O40" s="45">
        <v>30792</v>
      </c>
      <c r="P40" s="40">
        <f>3601+690+1263+5893+150+2523+1108</f>
        <v>15228</v>
      </c>
      <c r="Q40" s="25">
        <f aca="true" t="shared" si="5" ref="Q40:Q62">B40+D40+F40+H40+K40+M40+O40</f>
        <v>4295961</v>
      </c>
      <c r="R40" s="25">
        <f t="shared" si="4"/>
        <v>1286779</v>
      </c>
    </row>
    <row r="41" spans="1:18" ht="14.25">
      <c r="A41" s="21" t="s">
        <v>28</v>
      </c>
      <c r="B41" s="33">
        <v>15899</v>
      </c>
      <c r="C41" s="35">
        <v>6370</v>
      </c>
      <c r="D41" s="33">
        <v>670807</v>
      </c>
      <c r="E41" s="33">
        <v>464687</v>
      </c>
      <c r="F41" s="33">
        <v>418802</v>
      </c>
      <c r="G41" s="33">
        <v>199103</v>
      </c>
      <c r="H41" s="36">
        <v>690449</v>
      </c>
      <c r="I41" s="36">
        <v>322733</v>
      </c>
      <c r="J41" s="37" t="s">
        <v>28</v>
      </c>
      <c r="K41" s="38">
        <v>8847</v>
      </c>
      <c r="L41" s="38">
        <v>2084</v>
      </c>
      <c r="M41" s="39" t="s">
        <v>125</v>
      </c>
      <c r="N41" s="39" t="s">
        <v>125</v>
      </c>
      <c r="O41" s="45">
        <v>12988</v>
      </c>
      <c r="P41" s="40">
        <f>73+166+148+535+4279</f>
        <v>5201</v>
      </c>
      <c r="Q41" s="25">
        <f t="shared" si="5"/>
        <v>1817792</v>
      </c>
      <c r="R41" s="25">
        <f t="shared" si="4"/>
        <v>1000178</v>
      </c>
    </row>
    <row r="42" spans="1:18" ht="14.25">
      <c r="A42" s="21" t="s">
        <v>29</v>
      </c>
      <c r="B42" s="33">
        <v>103298</v>
      </c>
      <c r="C42" s="35">
        <v>46819</v>
      </c>
      <c r="D42" s="33">
        <v>969479</v>
      </c>
      <c r="E42" s="33">
        <v>1535949</v>
      </c>
      <c r="F42" s="33">
        <v>456897</v>
      </c>
      <c r="G42" s="33">
        <v>203268</v>
      </c>
      <c r="H42" s="36">
        <v>354881</v>
      </c>
      <c r="I42" s="36">
        <v>153401</v>
      </c>
      <c r="J42" s="37" t="s">
        <v>29</v>
      </c>
      <c r="K42" s="38">
        <v>9462</v>
      </c>
      <c r="L42" s="38">
        <v>2227</v>
      </c>
      <c r="M42" s="39" t="s">
        <v>125</v>
      </c>
      <c r="N42" s="39" t="s">
        <v>125</v>
      </c>
      <c r="O42" s="45">
        <v>814</v>
      </c>
      <c r="P42" s="40">
        <f>71+163+4</f>
        <v>238</v>
      </c>
      <c r="Q42" s="25">
        <f t="shared" si="5"/>
        <v>1894831</v>
      </c>
      <c r="R42" s="25">
        <f t="shared" si="4"/>
        <v>1941902</v>
      </c>
    </row>
    <row r="43" spans="1:18" ht="15" customHeight="1" hidden="1">
      <c r="A43" s="21" t="s">
        <v>82</v>
      </c>
      <c r="B43" s="41">
        <v>876</v>
      </c>
      <c r="C43" s="46">
        <v>304</v>
      </c>
      <c r="D43" s="33">
        <v>3446984</v>
      </c>
      <c r="E43" s="33">
        <v>2843186</v>
      </c>
      <c r="F43" s="33">
        <v>924259</v>
      </c>
      <c r="G43" s="33">
        <v>379752</v>
      </c>
      <c r="H43" s="36">
        <v>380756</v>
      </c>
      <c r="I43" s="36">
        <v>143778</v>
      </c>
      <c r="J43" s="37" t="s">
        <v>30</v>
      </c>
      <c r="K43" s="38">
        <v>6832</v>
      </c>
      <c r="L43" s="38">
        <v>1175</v>
      </c>
      <c r="M43" s="39" t="s">
        <v>125</v>
      </c>
      <c r="N43" s="39" t="s">
        <v>125</v>
      </c>
      <c r="O43" s="43"/>
      <c r="P43" s="43"/>
      <c r="Q43" s="25">
        <f t="shared" si="5"/>
        <v>4759707</v>
      </c>
      <c r="R43" s="25">
        <f t="shared" si="4"/>
        <v>3368195</v>
      </c>
    </row>
    <row r="44" spans="1:18" ht="14.25">
      <c r="A44" s="21" t="s">
        <v>122</v>
      </c>
      <c r="B44" s="31">
        <v>876</v>
      </c>
      <c r="C44" s="31">
        <v>304</v>
      </c>
      <c r="D44" s="31">
        <v>3446984</v>
      </c>
      <c r="E44" s="31">
        <v>1535949</v>
      </c>
      <c r="F44" s="31">
        <v>924259</v>
      </c>
      <c r="G44" s="31">
        <v>379752</v>
      </c>
      <c r="H44" s="36">
        <v>380756</v>
      </c>
      <c r="I44" s="36">
        <v>143778</v>
      </c>
      <c r="J44" s="21" t="s">
        <v>122</v>
      </c>
      <c r="K44" s="38">
        <v>6832</v>
      </c>
      <c r="L44" s="43">
        <v>1175</v>
      </c>
      <c r="M44" s="39" t="s">
        <v>125</v>
      </c>
      <c r="N44" s="39" t="s">
        <v>125</v>
      </c>
      <c r="O44" s="45">
        <v>13430</v>
      </c>
      <c r="P44" s="40">
        <f>257+71+336+3053</f>
        <v>3717</v>
      </c>
      <c r="Q44" s="25">
        <f t="shared" si="5"/>
        <v>4773137</v>
      </c>
      <c r="R44" s="25">
        <f t="shared" si="4"/>
        <v>2064675</v>
      </c>
    </row>
    <row r="45" spans="1:18" ht="14.25">
      <c r="A45" s="21" t="s">
        <v>30</v>
      </c>
      <c r="B45" s="41" t="s">
        <v>24</v>
      </c>
      <c r="C45" s="41" t="s">
        <v>24</v>
      </c>
      <c r="D45" s="33">
        <v>5883907</v>
      </c>
      <c r="E45" s="31">
        <v>2843186</v>
      </c>
      <c r="F45" s="33">
        <v>2946302</v>
      </c>
      <c r="G45" s="33">
        <v>1396782</v>
      </c>
      <c r="H45" s="36">
        <v>2139240</v>
      </c>
      <c r="I45" s="36">
        <v>1001912</v>
      </c>
      <c r="J45" s="21" t="s">
        <v>30</v>
      </c>
      <c r="K45" s="38">
        <v>132949</v>
      </c>
      <c r="L45" s="38">
        <v>30962</v>
      </c>
      <c r="M45" s="39" t="s">
        <v>125</v>
      </c>
      <c r="N45" s="39" t="s">
        <v>125</v>
      </c>
      <c r="O45" s="4">
        <v>290736</v>
      </c>
      <c r="P45" s="40">
        <f>53+346+6410+105188+17301</f>
        <v>129298</v>
      </c>
      <c r="Q45" s="25">
        <f t="shared" si="5"/>
        <v>11393134</v>
      </c>
      <c r="R45" s="25">
        <f t="shared" si="4"/>
        <v>5402140</v>
      </c>
    </row>
    <row r="46" spans="1:18" ht="14.25">
      <c r="A46" s="21" t="s">
        <v>31</v>
      </c>
      <c r="B46" s="41" t="s">
        <v>24</v>
      </c>
      <c r="C46" s="41" t="s">
        <v>24</v>
      </c>
      <c r="D46" s="33">
        <v>2543422</v>
      </c>
      <c r="E46" s="33">
        <v>1245161</v>
      </c>
      <c r="F46" s="33">
        <v>1628030</v>
      </c>
      <c r="G46" s="33">
        <v>777341</v>
      </c>
      <c r="H46" s="36">
        <v>1380950</v>
      </c>
      <c r="I46" s="36">
        <v>696777</v>
      </c>
      <c r="J46" s="21" t="s">
        <v>31</v>
      </c>
      <c r="K46" s="38">
        <v>80012</v>
      </c>
      <c r="L46" s="38">
        <v>16416</v>
      </c>
      <c r="M46" s="39" t="s">
        <v>125</v>
      </c>
      <c r="N46" s="39" t="s">
        <v>125</v>
      </c>
      <c r="O46" s="4">
        <v>103330</v>
      </c>
      <c r="P46" s="40">
        <f>2154+44049+8564</f>
        <v>54767</v>
      </c>
      <c r="Q46" s="25">
        <f t="shared" si="5"/>
        <v>5735744</v>
      </c>
      <c r="R46" s="25">
        <f t="shared" si="4"/>
        <v>2790462</v>
      </c>
    </row>
    <row r="47" spans="1:18" ht="14.25">
      <c r="A47" s="21" t="s">
        <v>32</v>
      </c>
      <c r="B47" s="41" t="s">
        <v>24</v>
      </c>
      <c r="C47" s="41" t="s">
        <v>24</v>
      </c>
      <c r="D47" s="33">
        <v>10351093</v>
      </c>
      <c r="E47" s="33">
        <v>4859801</v>
      </c>
      <c r="F47" s="33">
        <v>3826948</v>
      </c>
      <c r="G47" s="33">
        <v>1670352</v>
      </c>
      <c r="H47" s="36">
        <v>2022014</v>
      </c>
      <c r="I47" s="36">
        <v>729396</v>
      </c>
      <c r="J47" s="37" t="s">
        <v>32</v>
      </c>
      <c r="K47" s="38">
        <v>32648</v>
      </c>
      <c r="L47" s="38">
        <v>4610</v>
      </c>
      <c r="M47" s="39" t="s">
        <v>125</v>
      </c>
      <c r="N47" s="39" t="s">
        <v>125</v>
      </c>
      <c r="O47" s="43">
        <v>461450</v>
      </c>
      <c r="P47" s="40">
        <f>1496+5001+20755+76829</f>
        <v>104081</v>
      </c>
      <c r="Q47" s="25">
        <f t="shared" si="5"/>
        <v>16694153</v>
      </c>
      <c r="R47" s="25">
        <f t="shared" si="4"/>
        <v>7368240</v>
      </c>
    </row>
    <row r="48" spans="1:18" ht="14.25">
      <c r="A48" s="21" t="s">
        <v>33</v>
      </c>
      <c r="B48" s="41">
        <v>2450775</v>
      </c>
      <c r="C48" s="47">
        <v>1180764</v>
      </c>
      <c r="D48" s="33">
        <v>11385483</v>
      </c>
      <c r="E48" s="33">
        <v>5466844</v>
      </c>
      <c r="F48" s="33">
        <v>6188552</v>
      </c>
      <c r="G48" s="33">
        <v>2910891</v>
      </c>
      <c r="H48" s="36">
        <v>4672032</v>
      </c>
      <c r="I48" s="36">
        <v>2081424</v>
      </c>
      <c r="J48" s="37" t="s">
        <v>33</v>
      </c>
      <c r="K48" s="38">
        <v>164884</v>
      </c>
      <c r="L48" s="38">
        <v>41588</v>
      </c>
      <c r="M48" s="39" t="s">
        <v>125</v>
      </c>
      <c r="N48" s="39" t="s">
        <v>125</v>
      </c>
      <c r="O48" s="43">
        <v>459718</v>
      </c>
      <c r="P48" s="40">
        <f>13324+110031+33896</f>
        <v>157251</v>
      </c>
      <c r="Q48" s="25">
        <f t="shared" si="5"/>
        <v>25321444</v>
      </c>
      <c r="R48" s="25">
        <f t="shared" si="4"/>
        <v>11838762</v>
      </c>
    </row>
    <row r="49" spans="1:18" ht="14.25">
      <c r="A49" s="21" t="s">
        <v>34</v>
      </c>
      <c r="B49" s="41">
        <v>112610</v>
      </c>
      <c r="C49" s="35">
        <v>54220</v>
      </c>
      <c r="D49" s="33">
        <v>348897</v>
      </c>
      <c r="E49" s="33">
        <v>168237</v>
      </c>
      <c r="F49" s="33">
        <v>137300</v>
      </c>
      <c r="G49" s="33">
        <v>64985</v>
      </c>
      <c r="H49" s="36">
        <v>96743</v>
      </c>
      <c r="I49" s="36">
        <v>46298</v>
      </c>
      <c r="J49" s="37" t="s">
        <v>34</v>
      </c>
      <c r="K49" s="38">
        <v>767</v>
      </c>
      <c r="L49" s="38">
        <v>306</v>
      </c>
      <c r="M49" s="39" t="s">
        <v>125</v>
      </c>
      <c r="N49" s="39" t="s">
        <v>125</v>
      </c>
      <c r="O49" s="43">
        <v>23285</v>
      </c>
      <c r="P49" s="40">
        <v>11059</v>
      </c>
      <c r="Q49" s="25">
        <f t="shared" si="5"/>
        <v>719602</v>
      </c>
      <c r="R49" s="25">
        <f t="shared" si="4"/>
        <v>345105</v>
      </c>
    </row>
    <row r="50" spans="1:18" ht="14.25">
      <c r="A50" s="21" t="s">
        <v>35</v>
      </c>
      <c r="B50" s="33">
        <v>177665</v>
      </c>
      <c r="C50" s="35">
        <v>91327</v>
      </c>
      <c r="D50" s="33">
        <v>467955</v>
      </c>
      <c r="E50" s="33">
        <v>235418</v>
      </c>
      <c r="F50" s="33">
        <v>136840</v>
      </c>
      <c r="G50" s="33">
        <v>71246</v>
      </c>
      <c r="H50" s="36">
        <v>74199</v>
      </c>
      <c r="I50" s="36">
        <v>37326</v>
      </c>
      <c r="J50" s="37" t="s">
        <v>35</v>
      </c>
      <c r="K50" s="38">
        <v>1370</v>
      </c>
      <c r="L50" s="38">
        <v>211</v>
      </c>
      <c r="M50" s="39" t="s">
        <v>125</v>
      </c>
      <c r="N50" s="39" t="s">
        <v>125</v>
      </c>
      <c r="O50" s="45">
        <v>9133</v>
      </c>
      <c r="P50" s="40">
        <f>3525+89</f>
        <v>3614</v>
      </c>
      <c r="Q50" s="25">
        <f t="shared" si="5"/>
        <v>867162</v>
      </c>
      <c r="R50" s="25">
        <f t="shared" si="4"/>
        <v>439142</v>
      </c>
    </row>
    <row r="51" spans="1:18" ht="14.25">
      <c r="A51" s="21" t="s">
        <v>36</v>
      </c>
      <c r="B51" s="41" t="s">
        <v>24</v>
      </c>
      <c r="C51" s="41" t="s">
        <v>24</v>
      </c>
      <c r="D51" s="33">
        <v>123705</v>
      </c>
      <c r="E51" s="33">
        <v>58902</v>
      </c>
      <c r="F51" s="33">
        <v>51514</v>
      </c>
      <c r="G51" s="33">
        <v>25213</v>
      </c>
      <c r="H51" s="36">
        <v>37078</v>
      </c>
      <c r="I51" s="36">
        <v>18504</v>
      </c>
      <c r="J51" s="37" t="s">
        <v>36</v>
      </c>
      <c r="K51" s="38">
        <v>509</v>
      </c>
      <c r="L51" s="38">
        <v>90</v>
      </c>
      <c r="M51" s="39" t="s">
        <v>125</v>
      </c>
      <c r="N51" s="39" t="s">
        <v>125</v>
      </c>
      <c r="O51" s="43">
        <v>5846</v>
      </c>
      <c r="P51" s="40">
        <f>61+1469-137</f>
        <v>1393</v>
      </c>
      <c r="Q51" s="25">
        <f t="shared" si="5"/>
        <v>218652</v>
      </c>
      <c r="R51" s="25">
        <f t="shared" si="4"/>
        <v>104102</v>
      </c>
    </row>
    <row r="52" spans="1:18" ht="14.25">
      <c r="A52" s="21" t="s">
        <v>37</v>
      </c>
      <c r="B52" s="41">
        <v>107631</v>
      </c>
      <c r="C52" s="35">
        <v>52516</v>
      </c>
      <c r="D52" s="33">
        <v>224246</v>
      </c>
      <c r="E52" s="33">
        <v>107192</v>
      </c>
      <c r="F52" s="33">
        <v>85620</v>
      </c>
      <c r="G52" s="33">
        <v>41073</v>
      </c>
      <c r="H52" s="36">
        <v>47671</v>
      </c>
      <c r="I52" s="36">
        <v>22578</v>
      </c>
      <c r="J52" s="37" t="s">
        <v>37</v>
      </c>
      <c r="K52" s="38">
        <v>491</v>
      </c>
      <c r="L52" s="38">
        <v>197</v>
      </c>
      <c r="M52" s="39" t="s">
        <v>125</v>
      </c>
      <c r="N52" s="39" t="s">
        <v>125</v>
      </c>
      <c r="O52" s="48">
        <v>2002</v>
      </c>
      <c r="P52" s="40">
        <f>89+20+557+52+344</f>
        <v>1062</v>
      </c>
      <c r="Q52" s="25">
        <f t="shared" si="5"/>
        <v>467661</v>
      </c>
      <c r="R52" s="25">
        <f t="shared" si="4"/>
        <v>224618</v>
      </c>
    </row>
    <row r="53" spans="1:18" ht="14.25">
      <c r="A53" s="21" t="s">
        <v>38</v>
      </c>
      <c r="B53" s="41" t="s">
        <v>24</v>
      </c>
      <c r="C53" s="41" t="s">
        <v>24</v>
      </c>
      <c r="D53" s="33">
        <v>5218568</v>
      </c>
      <c r="E53" s="33">
        <v>2500346</v>
      </c>
      <c r="F53" s="33">
        <v>1840933</v>
      </c>
      <c r="G53" s="33">
        <v>843023</v>
      </c>
      <c r="H53" s="36">
        <v>1382498</v>
      </c>
      <c r="I53" s="36">
        <v>544482</v>
      </c>
      <c r="J53" s="37" t="s">
        <v>38</v>
      </c>
      <c r="K53" s="38">
        <v>33415</v>
      </c>
      <c r="L53" s="38">
        <v>3681</v>
      </c>
      <c r="M53" s="39" t="s">
        <v>125</v>
      </c>
      <c r="N53" s="39" t="s">
        <v>125</v>
      </c>
      <c r="O53" s="43">
        <v>148889</v>
      </c>
      <c r="P53" s="40">
        <f>2774+17164</f>
        <v>19938</v>
      </c>
      <c r="Q53" s="25">
        <f t="shared" si="5"/>
        <v>8624303</v>
      </c>
      <c r="R53" s="25">
        <f t="shared" si="4"/>
        <v>3911470</v>
      </c>
    </row>
    <row r="54" spans="1:18" ht="14.25">
      <c r="A54" s="21" t="s">
        <v>39</v>
      </c>
      <c r="B54" s="41">
        <v>34605</v>
      </c>
      <c r="C54" s="35">
        <v>14637</v>
      </c>
      <c r="D54" s="31">
        <v>1901408</v>
      </c>
      <c r="E54" s="33">
        <v>891329</v>
      </c>
      <c r="F54" s="33">
        <v>1042094</v>
      </c>
      <c r="G54" s="33">
        <v>486602</v>
      </c>
      <c r="H54" s="36">
        <v>853298</v>
      </c>
      <c r="I54" s="36">
        <v>395032</v>
      </c>
      <c r="J54" s="37" t="s">
        <v>39</v>
      </c>
      <c r="K54" s="38">
        <v>29795</v>
      </c>
      <c r="L54" s="38">
        <v>13813</v>
      </c>
      <c r="M54" s="39" t="s">
        <v>125</v>
      </c>
      <c r="N54" s="39" t="s">
        <v>125</v>
      </c>
      <c r="O54" s="45">
        <v>57050</v>
      </c>
      <c r="P54" s="40">
        <f>2088+303+464+19469</f>
        <v>22324</v>
      </c>
      <c r="Q54" s="25">
        <f t="shared" si="5"/>
        <v>3918250</v>
      </c>
      <c r="R54" s="25">
        <f t="shared" si="4"/>
        <v>1823737</v>
      </c>
    </row>
    <row r="55" spans="1:18" ht="14.25">
      <c r="A55" s="21" t="s">
        <v>40</v>
      </c>
      <c r="B55" s="41">
        <v>91699</v>
      </c>
      <c r="C55" s="35">
        <v>37056</v>
      </c>
      <c r="D55" s="33">
        <v>9329792</v>
      </c>
      <c r="E55" s="33">
        <v>4266085</v>
      </c>
      <c r="F55" s="33">
        <v>3156811</v>
      </c>
      <c r="G55" s="33">
        <v>1153437</v>
      </c>
      <c r="H55" s="36">
        <v>1793025</v>
      </c>
      <c r="I55" s="36">
        <v>531945</v>
      </c>
      <c r="J55" s="37" t="s">
        <v>40</v>
      </c>
      <c r="K55" s="38">
        <v>24647</v>
      </c>
      <c r="L55" s="38">
        <v>4397</v>
      </c>
      <c r="M55" s="39" t="s">
        <v>125</v>
      </c>
      <c r="N55" s="39" t="s">
        <v>125</v>
      </c>
      <c r="O55" s="39">
        <v>81517</v>
      </c>
      <c r="P55" s="40">
        <f>4428+10472+1414</f>
        <v>16314</v>
      </c>
      <c r="Q55" s="25">
        <f t="shared" si="5"/>
        <v>14477491</v>
      </c>
      <c r="R55" s="25">
        <f t="shared" si="4"/>
        <v>6009234</v>
      </c>
    </row>
    <row r="56" spans="1:18" ht="14.25">
      <c r="A56" s="21" t="s">
        <v>41</v>
      </c>
      <c r="B56" s="33">
        <v>25931</v>
      </c>
      <c r="C56" s="35">
        <v>12176</v>
      </c>
      <c r="D56" s="33">
        <v>86149</v>
      </c>
      <c r="E56" s="33">
        <v>42812</v>
      </c>
      <c r="F56" s="33">
        <v>28683</v>
      </c>
      <c r="G56" s="33">
        <v>15154</v>
      </c>
      <c r="H56" s="36">
        <v>17983</v>
      </c>
      <c r="I56" s="36">
        <v>9049</v>
      </c>
      <c r="J56" s="37" t="s">
        <v>41</v>
      </c>
      <c r="K56" s="38">
        <v>556</v>
      </c>
      <c r="L56" s="38">
        <v>220</v>
      </c>
      <c r="M56" s="39" t="s">
        <v>125</v>
      </c>
      <c r="N56" s="39" t="s">
        <v>125</v>
      </c>
      <c r="O56" s="43">
        <v>512</v>
      </c>
      <c r="P56" s="40">
        <f>26+131+53+40</f>
        <v>250</v>
      </c>
      <c r="Q56" s="25">
        <f t="shared" si="5"/>
        <v>159814</v>
      </c>
      <c r="R56" s="25">
        <f t="shared" si="4"/>
        <v>79661</v>
      </c>
    </row>
    <row r="57" spans="1:18" ht="14.25">
      <c r="A57" s="21" t="s">
        <v>42</v>
      </c>
      <c r="B57" s="41" t="s">
        <v>24</v>
      </c>
      <c r="C57" s="41" t="s">
        <v>24</v>
      </c>
      <c r="D57" s="33">
        <v>6403416</v>
      </c>
      <c r="E57" s="33">
        <v>3082051</v>
      </c>
      <c r="F57" s="33">
        <v>3697858</v>
      </c>
      <c r="G57" s="33">
        <v>1763557</v>
      </c>
      <c r="H57" s="36">
        <v>2952354</v>
      </c>
      <c r="I57" s="36">
        <v>1431034</v>
      </c>
      <c r="J57" s="37" t="s">
        <v>42</v>
      </c>
      <c r="K57" s="38">
        <v>139354</v>
      </c>
      <c r="L57" s="38">
        <v>10077</v>
      </c>
      <c r="M57" s="39" t="s">
        <v>125</v>
      </c>
      <c r="N57" s="39" t="s">
        <v>125</v>
      </c>
      <c r="O57" s="43">
        <v>265664</v>
      </c>
      <c r="P57" s="40">
        <f>4734+2249+28618+80069+3632</f>
        <v>119302</v>
      </c>
      <c r="Q57" s="25">
        <f t="shared" si="5"/>
        <v>13458646</v>
      </c>
      <c r="R57" s="25">
        <f t="shared" si="4"/>
        <v>6406021</v>
      </c>
    </row>
    <row r="58" spans="1:18" ht="14.25">
      <c r="A58" s="21" t="s">
        <v>43</v>
      </c>
      <c r="B58" s="33">
        <v>237229</v>
      </c>
      <c r="C58" s="35">
        <f>1116+114804</f>
        <v>115920</v>
      </c>
      <c r="D58" s="33">
        <v>461209</v>
      </c>
      <c r="E58" s="33">
        <v>220610</v>
      </c>
      <c r="F58" s="33">
        <v>187590</v>
      </c>
      <c r="G58" s="33">
        <v>88394</v>
      </c>
      <c r="H58" s="36">
        <v>118909</v>
      </c>
      <c r="I58" s="36">
        <v>54145</v>
      </c>
      <c r="J58" s="37" t="s">
        <v>43</v>
      </c>
      <c r="K58" s="38">
        <v>1182</v>
      </c>
      <c r="L58" s="38">
        <v>344</v>
      </c>
      <c r="M58" s="39" t="s">
        <v>125</v>
      </c>
      <c r="N58" s="39" t="s">
        <v>125</v>
      </c>
      <c r="O58" s="43">
        <v>966</v>
      </c>
      <c r="P58" s="40">
        <f>109+257+77</f>
        <v>443</v>
      </c>
      <c r="Q58" s="25">
        <f t="shared" si="5"/>
        <v>1007085</v>
      </c>
      <c r="R58" s="25">
        <f t="shared" si="4"/>
        <v>479856</v>
      </c>
    </row>
    <row r="59" spans="1:18" ht="14.25">
      <c r="A59" s="21" t="s">
        <v>44</v>
      </c>
      <c r="B59" s="41">
        <v>46540</v>
      </c>
      <c r="C59" s="35">
        <v>17517</v>
      </c>
      <c r="D59" s="33">
        <v>24579638</v>
      </c>
      <c r="E59" s="33">
        <v>11338549</v>
      </c>
      <c r="F59" s="33">
        <v>7098022</v>
      </c>
      <c r="G59" s="33">
        <v>2929626</v>
      </c>
      <c r="H59" s="36">
        <v>5926059</v>
      </c>
      <c r="I59" s="36">
        <v>2168550</v>
      </c>
      <c r="J59" s="37" t="s">
        <v>44</v>
      </c>
      <c r="K59" s="38">
        <v>74898</v>
      </c>
      <c r="L59" s="38">
        <v>15145</v>
      </c>
      <c r="M59" s="39" t="s">
        <v>125</v>
      </c>
      <c r="N59" s="39" t="s">
        <v>125</v>
      </c>
      <c r="O59" s="43">
        <v>120299</v>
      </c>
      <c r="P59" s="40">
        <f>53806+431+2210</f>
        <v>56447</v>
      </c>
      <c r="Q59" s="25">
        <f t="shared" si="5"/>
        <v>37845456</v>
      </c>
      <c r="R59" s="25">
        <f t="shared" si="4"/>
        <v>16525834</v>
      </c>
    </row>
    <row r="60" spans="1:18" ht="15" customHeight="1" hidden="1">
      <c r="A60" s="21" t="s">
        <v>83</v>
      </c>
      <c r="B60" s="33">
        <v>0</v>
      </c>
      <c r="C60" s="46">
        <v>0</v>
      </c>
      <c r="D60" s="33">
        <v>1191505</v>
      </c>
      <c r="E60" s="33">
        <v>574833</v>
      </c>
      <c r="F60" s="33">
        <v>552252</v>
      </c>
      <c r="G60" s="33">
        <v>264632</v>
      </c>
      <c r="H60" s="36">
        <v>470618</v>
      </c>
      <c r="I60" s="36">
        <v>204068</v>
      </c>
      <c r="J60" s="37" t="s">
        <v>45</v>
      </c>
      <c r="K60" s="38">
        <v>10827</v>
      </c>
      <c r="L60" s="38">
        <v>2097</v>
      </c>
      <c r="M60" s="39" t="s">
        <v>125</v>
      </c>
      <c r="N60" s="39" t="s">
        <v>125</v>
      </c>
      <c r="O60" s="45"/>
      <c r="P60" s="45"/>
      <c r="Q60" s="25">
        <f t="shared" si="5"/>
        <v>2225202</v>
      </c>
      <c r="R60" s="25">
        <f t="shared" si="4"/>
        <v>1045630</v>
      </c>
    </row>
    <row r="61" spans="1:18" ht="14.25">
      <c r="A61" s="21" t="s">
        <v>123</v>
      </c>
      <c r="B61" s="41" t="s">
        <v>24</v>
      </c>
      <c r="C61" s="41" t="s">
        <v>24</v>
      </c>
      <c r="D61" s="33">
        <v>1191505</v>
      </c>
      <c r="E61" s="33">
        <v>574833</v>
      </c>
      <c r="F61" s="33">
        <v>552252</v>
      </c>
      <c r="G61" s="33">
        <v>264632</v>
      </c>
      <c r="H61" s="36">
        <v>470618</v>
      </c>
      <c r="I61" s="36">
        <v>204068</v>
      </c>
      <c r="J61" s="21" t="s">
        <v>123</v>
      </c>
      <c r="K61" s="38">
        <v>10827</v>
      </c>
      <c r="L61" s="38">
        <v>2097</v>
      </c>
      <c r="M61" s="39" t="s">
        <v>125</v>
      </c>
      <c r="N61" s="39" t="s">
        <v>125</v>
      </c>
      <c r="O61" s="30">
        <v>23780</v>
      </c>
      <c r="P61" s="40">
        <f>47+310+285+421+6220</f>
        <v>7283</v>
      </c>
      <c r="Q61" s="25">
        <f t="shared" si="5"/>
        <v>2248982</v>
      </c>
      <c r="R61" s="25">
        <f t="shared" si="4"/>
        <v>1052913</v>
      </c>
    </row>
    <row r="62" spans="1:18" ht="14.25">
      <c r="A62" s="21" t="s">
        <v>45</v>
      </c>
      <c r="B62" s="41" t="s">
        <v>24</v>
      </c>
      <c r="C62" s="41" t="s">
        <v>24</v>
      </c>
      <c r="D62" s="33">
        <v>9881352</v>
      </c>
      <c r="E62" s="33">
        <v>4815936</v>
      </c>
      <c r="F62" s="33">
        <v>3622026</v>
      </c>
      <c r="G62" s="33">
        <v>1676564</v>
      </c>
      <c r="H62" s="36">
        <v>2202932</v>
      </c>
      <c r="I62" s="36">
        <v>922458</v>
      </c>
      <c r="J62" s="21" t="s">
        <v>45</v>
      </c>
      <c r="K62" s="38">
        <v>24624</v>
      </c>
      <c r="L62" s="38">
        <v>4596</v>
      </c>
      <c r="M62" s="39" t="s">
        <v>125</v>
      </c>
      <c r="N62" s="39" t="s">
        <v>125</v>
      </c>
      <c r="O62" s="27">
        <v>64841</v>
      </c>
      <c r="P62" s="40">
        <f>4072+3070+10992+6604</f>
        <v>24738</v>
      </c>
      <c r="Q62" s="25">
        <f t="shared" si="5"/>
        <v>15795775</v>
      </c>
      <c r="R62" s="25">
        <f t="shared" si="4"/>
        <v>7444292</v>
      </c>
    </row>
    <row r="63" spans="2:18" ht="14.25">
      <c r="B63" s="33"/>
      <c r="C63" s="33"/>
      <c r="D63" s="33"/>
      <c r="E63" s="33"/>
      <c r="F63" s="33"/>
      <c r="G63" s="33"/>
      <c r="H63" s="33"/>
      <c r="I63" s="33"/>
      <c r="K63" s="30"/>
      <c r="L63" s="30"/>
      <c r="Q63" s="25"/>
      <c r="R63" s="25"/>
    </row>
    <row r="64" spans="1:18" ht="14.25">
      <c r="A64" s="15" t="s">
        <v>46</v>
      </c>
      <c r="B64" s="33"/>
      <c r="C64" s="49" t="s">
        <v>0</v>
      </c>
      <c r="D64" s="31"/>
      <c r="E64" s="33"/>
      <c r="F64" s="33"/>
      <c r="G64" s="33"/>
      <c r="H64" s="33"/>
      <c r="I64" s="49" t="s">
        <v>0</v>
      </c>
      <c r="J64" s="50" t="s">
        <v>46</v>
      </c>
      <c r="K64" s="30"/>
      <c r="L64" s="30"/>
      <c r="M64" s="37" t="s">
        <v>0</v>
      </c>
      <c r="N64" s="43"/>
      <c r="O64" s="43"/>
      <c r="P64" s="43"/>
      <c r="Q64" s="25"/>
      <c r="R64" s="25"/>
    </row>
    <row r="65" spans="1:18" ht="14.25">
      <c r="A65" s="21" t="s">
        <v>47</v>
      </c>
      <c r="B65" s="33">
        <v>6553</v>
      </c>
      <c r="C65" s="35">
        <v>3160</v>
      </c>
      <c r="D65" s="33">
        <v>40274</v>
      </c>
      <c r="E65" s="33">
        <v>19422</v>
      </c>
      <c r="F65" s="33">
        <v>23429</v>
      </c>
      <c r="G65" s="33">
        <v>10987</v>
      </c>
      <c r="H65" s="36">
        <v>18637</v>
      </c>
      <c r="I65" s="36">
        <v>9056</v>
      </c>
      <c r="J65" s="37" t="s">
        <v>47</v>
      </c>
      <c r="K65" s="38">
        <v>343</v>
      </c>
      <c r="L65" s="38">
        <v>96</v>
      </c>
      <c r="M65" s="39" t="s">
        <v>125</v>
      </c>
      <c r="N65" s="39" t="s">
        <v>125</v>
      </c>
      <c r="O65" s="40">
        <v>163</v>
      </c>
      <c r="P65" s="40">
        <f>31+56</f>
        <v>87</v>
      </c>
      <c r="Q65" s="25">
        <f aca="true" t="shared" si="6" ref="Q65:Q71">B65+D65+F65+H65+K65+M65+O65</f>
        <v>89399</v>
      </c>
      <c r="R65" s="25">
        <f aca="true" t="shared" si="7" ref="R65:R71">P65+N65+L65+I65+G65+E65+C65</f>
        <v>42808</v>
      </c>
    </row>
    <row r="66" spans="1:18" ht="14.25">
      <c r="A66" s="21" t="s">
        <v>48</v>
      </c>
      <c r="B66" s="41">
        <v>11072</v>
      </c>
      <c r="C66" s="35">
        <v>4891</v>
      </c>
      <c r="D66" s="41">
        <v>62908</v>
      </c>
      <c r="E66" s="33">
        <v>28675</v>
      </c>
      <c r="F66" s="33">
        <v>37716</v>
      </c>
      <c r="G66" s="33">
        <v>17459</v>
      </c>
      <c r="H66" s="36">
        <v>43191</v>
      </c>
      <c r="I66" s="36">
        <v>20599</v>
      </c>
      <c r="J66" s="37" t="s">
        <v>48</v>
      </c>
      <c r="K66" s="38">
        <v>2626</v>
      </c>
      <c r="L66" s="38">
        <v>1415</v>
      </c>
      <c r="M66" s="39" t="s">
        <v>125</v>
      </c>
      <c r="N66" s="39" t="s">
        <v>125</v>
      </c>
      <c r="O66" s="40">
        <v>18998</v>
      </c>
      <c r="P66" s="40">
        <f>371+123+365+6189</f>
        <v>7048</v>
      </c>
      <c r="Q66" s="25">
        <f t="shared" si="6"/>
        <v>176511</v>
      </c>
      <c r="R66" s="25">
        <f t="shared" si="7"/>
        <v>80087</v>
      </c>
    </row>
    <row r="67" spans="1:18" ht="14.25">
      <c r="A67" s="21" t="s">
        <v>49</v>
      </c>
      <c r="B67" s="41" t="s">
        <v>24</v>
      </c>
      <c r="C67" s="41" t="s">
        <v>24</v>
      </c>
      <c r="D67" s="33">
        <v>33624</v>
      </c>
      <c r="E67" s="33">
        <v>15539</v>
      </c>
      <c r="F67" s="33">
        <v>11857</v>
      </c>
      <c r="G67" s="33">
        <v>4665</v>
      </c>
      <c r="H67" s="36">
        <v>7400</v>
      </c>
      <c r="I67" s="36">
        <v>2926</v>
      </c>
      <c r="J67" s="37" t="s">
        <v>49</v>
      </c>
      <c r="K67" s="38">
        <v>228</v>
      </c>
      <c r="L67" s="38">
        <v>16</v>
      </c>
      <c r="M67" s="39" t="s">
        <v>125</v>
      </c>
      <c r="N67" s="39" t="s">
        <v>125</v>
      </c>
      <c r="O67" s="41" t="s">
        <v>24</v>
      </c>
      <c r="P67" s="41" t="s">
        <v>24</v>
      </c>
      <c r="Q67" s="25">
        <f t="shared" si="6"/>
        <v>53109</v>
      </c>
      <c r="R67" s="25">
        <f t="shared" si="7"/>
        <v>23146</v>
      </c>
    </row>
    <row r="68" spans="1:18" ht="14.25">
      <c r="A68" s="21" t="s">
        <v>50</v>
      </c>
      <c r="B68" s="33">
        <v>2142</v>
      </c>
      <c r="C68" s="35">
        <v>928</v>
      </c>
      <c r="D68" s="33">
        <v>16321</v>
      </c>
      <c r="E68" s="33">
        <v>7625</v>
      </c>
      <c r="F68" s="33">
        <v>8160</v>
      </c>
      <c r="G68" s="33">
        <v>3815</v>
      </c>
      <c r="H68" s="36">
        <v>6259</v>
      </c>
      <c r="I68" s="36">
        <v>2829</v>
      </c>
      <c r="J68" s="37" t="s">
        <v>50</v>
      </c>
      <c r="K68" s="38">
        <v>488</v>
      </c>
      <c r="L68" s="38">
        <v>100</v>
      </c>
      <c r="M68" s="39" t="s">
        <v>125</v>
      </c>
      <c r="N68" s="39" t="s">
        <v>125</v>
      </c>
      <c r="O68" s="40">
        <v>123</v>
      </c>
      <c r="P68" s="40">
        <v>63</v>
      </c>
      <c r="Q68" s="25">
        <f t="shared" si="6"/>
        <v>33493</v>
      </c>
      <c r="R68" s="25">
        <f t="shared" si="7"/>
        <v>15360</v>
      </c>
    </row>
    <row r="69" spans="1:18" ht="14.25">
      <c r="A69" s="21" t="s">
        <v>51</v>
      </c>
      <c r="B69" s="33">
        <v>68255</v>
      </c>
      <c r="C69" s="35">
        <v>34043</v>
      </c>
      <c r="D69" s="33">
        <v>1460714</v>
      </c>
      <c r="E69" s="33">
        <v>716002</v>
      </c>
      <c r="F69" s="33">
        <v>822492</v>
      </c>
      <c r="G69" s="33">
        <v>400364</v>
      </c>
      <c r="H69" s="36">
        <v>668983</v>
      </c>
      <c r="I69" s="36">
        <v>322901</v>
      </c>
      <c r="J69" s="37" t="s">
        <v>51</v>
      </c>
      <c r="K69" s="38">
        <v>28388</v>
      </c>
      <c r="L69" s="38">
        <v>10559</v>
      </c>
      <c r="M69" s="39" t="s">
        <v>125</v>
      </c>
      <c r="N69" s="39" t="s">
        <v>125</v>
      </c>
      <c r="O69" s="40">
        <v>458884</v>
      </c>
      <c r="P69" s="40">
        <f>25921+921+988+600+30915+167157</f>
        <v>226502</v>
      </c>
      <c r="Q69" s="25">
        <f t="shared" si="6"/>
        <v>3507716</v>
      </c>
      <c r="R69" s="25">
        <f t="shared" si="7"/>
        <v>1710371</v>
      </c>
    </row>
    <row r="70" spans="1:18" ht="14.25">
      <c r="A70" s="21" t="s">
        <v>52</v>
      </c>
      <c r="B70" s="33">
        <v>1228</v>
      </c>
      <c r="C70" s="35">
        <v>659</v>
      </c>
      <c r="D70" s="33">
        <v>7053</v>
      </c>
      <c r="E70" s="33">
        <v>3317</v>
      </c>
      <c r="F70" s="33">
        <v>4110</v>
      </c>
      <c r="G70" s="33">
        <v>1812</v>
      </c>
      <c r="H70" s="36">
        <v>4140</v>
      </c>
      <c r="I70" s="36">
        <v>1942</v>
      </c>
      <c r="J70" s="37" t="s">
        <v>52</v>
      </c>
      <c r="K70" s="38">
        <v>96</v>
      </c>
      <c r="L70" s="38">
        <v>16</v>
      </c>
      <c r="M70" s="39" t="s">
        <v>125</v>
      </c>
      <c r="N70" s="39" t="s">
        <v>125</v>
      </c>
      <c r="O70" s="41" t="s">
        <v>24</v>
      </c>
      <c r="P70" s="41" t="s">
        <v>24</v>
      </c>
      <c r="Q70" s="25">
        <f t="shared" si="6"/>
        <v>16627</v>
      </c>
      <c r="R70" s="25">
        <f t="shared" si="7"/>
        <v>7746</v>
      </c>
    </row>
    <row r="71" spans="1:18" ht="14.25">
      <c r="A71" s="21" t="s">
        <v>53</v>
      </c>
      <c r="B71" s="33">
        <v>34126</v>
      </c>
      <c r="C71" s="35">
        <v>16556</v>
      </c>
      <c r="D71" s="33">
        <v>103999</v>
      </c>
      <c r="E71" s="33">
        <v>50306</v>
      </c>
      <c r="F71" s="33">
        <v>67096</v>
      </c>
      <c r="G71" s="33">
        <v>32078</v>
      </c>
      <c r="H71" s="36">
        <v>60119</v>
      </c>
      <c r="I71" s="36">
        <v>30351</v>
      </c>
      <c r="J71" s="51" t="s">
        <v>53</v>
      </c>
      <c r="K71" s="38">
        <v>4143</v>
      </c>
      <c r="L71" s="38">
        <v>1255</v>
      </c>
      <c r="M71" s="39" t="s">
        <v>125</v>
      </c>
      <c r="N71" s="39" t="s">
        <v>125</v>
      </c>
      <c r="O71" s="40">
        <v>2159</v>
      </c>
      <c r="P71" s="40">
        <v>966</v>
      </c>
      <c r="Q71" s="25">
        <f t="shared" si="6"/>
        <v>271642</v>
      </c>
      <c r="R71" s="25">
        <f t="shared" si="7"/>
        <v>131512</v>
      </c>
    </row>
    <row r="72" spans="1:18" ht="14.25">
      <c r="A72" s="8"/>
      <c r="B72" s="52"/>
      <c r="C72" s="52"/>
      <c r="D72" s="52"/>
      <c r="E72" s="52"/>
      <c r="F72" s="52"/>
      <c r="G72" s="52"/>
      <c r="H72" s="52"/>
      <c r="I72" s="52"/>
      <c r="J72" s="53"/>
      <c r="K72" s="54"/>
      <c r="L72" s="54"/>
      <c r="M72" s="54"/>
      <c r="N72" s="54"/>
      <c r="O72" s="55"/>
      <c r="P72" s="55"/>
      <c r="Q72" s="56"/>
      <c r="R72" s="56"/>
    </row>
    <row r="73" spans="1:18" ht="12.75">
      <c r="A73" s="21" t="s">
        <v>0</v>
      </c>
      <c r="J73" s="69" t="s">
        <v>71</v>
      </c>
      <c r="K73" s="70"/>
      <c r="L73" s="70"/>
      <c r="M73" s="70"/>
      <c r="N73" s="70"/>
      <c r="O73" s="70"/>
      <c r="P73" s="70"/>
      <c r="Q73" s="70"/>
      <c r="R73" s="70"/>
    </row>
    <row r="74" spans="1:10" ht="12.75">
      <c r="A74" s="21" t="s">
        <v>54</v>
      </c>
      <c r="J74" s="21" t="s">
        <v>72</v>
      </c>
    </row>
    <row r="75" spans="1:10" ht="12.75">
      <c r="A75" s="21" t="s">
        <v>55</v>
      </c>
      <c r="J75" s="21" t="s">
        <v>73</v>
      </c>
    </row>
    <row r="76" spans="1:10" ht="12.75">
      <c r="A76" s="21"/>
      <c r="J76" s="21" t="s">
        <v>74</v>
      </c>
    </row>
    <row r="77" spans="1:10" ht="12.75">
      <c r="A77" s="21"/>
      <c r="J77" s="21" t="s">
        <v>75</v>
      </c>
    </row>
    <row r="78" spans="9:10" ht="12.75">
      <c r="I78" s="5"/>
      <c r="J78" s="21" t="s">
        <v>76</v>
      </c>
    </row>
    <row r="79" spans="1:10" ht="14.25">
      <c r="A79" s="15"/>
      <c r="D79" s="22"/>
      <c r="E79" s="22"/>
      <c r="F79" s="22"/>
      <c r="G79" s="22"/>
      <c r="H79" s="34"/>
      <c r="I79" s="34"/>
      <c r="J79" s="4" t="s">
        <v>124</v>
      </c>
    </row>
  </sheetData>
  <mergeCells count="20">
    <mergeCell ref="J73:R73"/>
    <mergeCell ref="J2:R2"/>
    <mergeCell ref="J4:R4"/>
    <mergeCell ref="J5:R5"/>
    <mergeCell ref="B11:C11"/>
    <mergeCell ref="D11:E11"/>
    <mergeCell ref="F11:G11"/>
    <mergeCell ref="H11:I11"/>
    <mergeCell ref="F9:G9"/>
    <mergeCell ref="F10:G10"/>
    <mergeCell ref="H9:I9"/>
    <mergeCell ref="H10:I10"/>
    <mergeCell ref="B9:C9"/>
    <mergeCell ref="B10:C10"/>
    <mergeCell ref="D9:E9"/>
    <mergeCell ref="D10:E10"/>
    <mergeCell ref="A2:I2"/>
    <mergeCell ref="A4:I4"/>
    <mergeCell ref="A5:I5"/>
    <mergeCell ref="B7:I7"/>
  </mergeCells>
  <printOptions/>
  <pageMargins left="0.61" right="0.25" top="0.25" bottom="0" header="0" footer="0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vipin</dc:creator>
  <cp:keywords/>
  <dc:description/>
  <cp:lastModifiedBy>Kamlesh</cp:lastModifiedBy>
  <cp:lastPrinted>2008-05-13T12:26:06Z</cp:lastPrinted>
  <dcterms:created xsi:type="dcterms:W3CDTF">2001-02-21T03:07:36Z</dcterms:created>
  <dcterms:modified xsi:type="dcterms:W3CDTF">2010-08-06T10:01:32Z</dcterms:modified>
  <cp:category/>
  <cp:version/>
  <cp:contentType/>
  <cp:contentStatus/>
</cp:coreProperties>
</file>